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External Affairs\Press\Scheduled releases\Airline Employment\2021 Releases\01 Jan 2021\"/>
    </mc:Choice>
  </mc:AlternateContent>
  <bookViews>
    <workbookView xWindow="330" yWindow="-225" windowWidth="18180" windowHeight="6465" tabRatio="905" firstSheet="3" activeTab="3"/>
  </bookViews>
  <sheets>
    <sheet name="Final" sheetId="20" state="hidden" r:id="rId1"/>
    <sheet name="SourceData" sheetId="1" state="hidden" r:id="rId2"/>
    <sheet name="Sheet2" sheetId="45" state="hidden" r:id="rId3"/>
    <sheet name="Historical" sheetId="41" r:id="rId4"/>
    <sheet name="Table A" sheetId="59" r:id="rId5"/>
    <sheet name="Table1" sheetId="2" r:id="rId6"/>
    <sheet name="Table1a" sheetId="3" r:id="rId7"/>
    <sheet name="Table2" sheetId="4" r:id="rId8"/>
    <sheet name="Table3" sheetId="5" r:id="rId9"/>
    <sheet name="Table4" sheetId="6" r:id="rId10"/>
    <sheet name="Table5" sheetId="21" r:id="rId11"/>
    <sheet name="Table5(old)" sheetId="7" state="hidden" r:id="rId12"/>
    <sheet name="Table6" sheetId="8" r:id="rId13"/>
    <sheet name="Table7" sheetId="9" r:id="rId14"/>
    <sheet name="Table8" sheetId="10" r:id="rId15"/>
    <sheet name="Table 9" sheetId="55" r:id="rId16"/>
    <sheet name="Table10" sheetId="12" r:id="rId17"/>
    <sheet name="Text" sheetId="19" state="hidden" r:id="rId18"/>
    <sheet name="Table11" sheetId="13" r:id="rId19"/>
    <sheet name="Table 12" sheetId="56" r:id="rId20"/>
    <sheet name="Table13" sheetId="16" r:id="rId21"/>
    <sheet name="Table14" sheetId="17" r:id="rId22"/>
    <sheet name="Table 15" sheetId="58" r:id="rId23"/>
    <sheet name="SameMonthPreviousQuery" sheetId="24" state="hidden" r:id="rId24"/>
  </sheets>
  <definedNames>
    <definedName name="ExternalData_1" localSheetId="3" hidden="1">Historical!$AZ$1:$BB$374</definedName>
    <definedName name="Graph">#REF!</definedName>
    <definedName name="_xlnm.Print_Area" localSheetId="1">SourceData!$A$8:$G$190</definedName>
    <definedName name="Table1">Table1!$A$1:$F$20</definedName>
    <definedName name="Table10">Table10!$A$1:$E$18</definedName>
    <definedName name="Table11">Table11!$A$1:$H$19</definedName>
    <definedName name="Table11_R">#REF!</definedName>
    <definedName name="Table12">#REF!</definedName>
    <definedName name="Table12_R">#REF!</definedName>
    <definedName name="Table13">Table13!$A$1:$E$18</definedName>
    <definedName name="Table14">Table14!$A$1:$H$19</definedName>
    <definedName name="Table14_R">#REF!</definedName>
    <definedName name="Table15">#REF!</definedName>
    <definedName name="Table15_R">#REF!</definedName>
    <definedName name="Table1a">Table1a!$A$1:$F$19</definedName>
    <definedName name="Table2">Table2!$A$1:$E$18</definedName>
    <definedName name="Table3">Table3!$A$1:$H$19</definedName>
    <definedName name="Table3_R">#REF!</definedName>
    <definedName name="Table4">Table4!$A$1:$F$12</definedName>
    <definedName name="Table4_R">#REF!</definedName>
    <definedName name="Table5">Table5!$A$1:$E$11</definedName>
    <definedName name="Table6">Table6!$A$1:$E$16</definedName>
    <definedName name="Table6_R">#REF!</definedName>
    <definedName name="Table7">Table7!$A$1:$E$17</definedName>
    <definedName name="Table8">Table8!$A$1:$H$18</definedName>
    <definedName name="Table8_R">#REF!</definedName>
    <definedName name="Table9">#REF!</definedName>
    <definedName name="Table9_R">#REF!</definedName>
  </definedNames>
  <calcPr calcId="162913"/>
</workbook>
</file>

<file path=xl/calcChain.xml><?xml version="1.0" encoding="utf-8"?>
<calcChain xmlns="http://schemas.openxmlformats.org/spreadsheetml/2006/main">
  <c r="G16" i="13" l="1"/>
  <c r="H16" i="13"/>
  <c r="G16" i="10"/>
  <c r="H16" i="10"/>
  <c r="G5" i="58"/>
  <c r="H5" i="58"/>
  <c r="G7" i="58"/>
  <c r="H7" i="58"/>
  <c r="G8" i="58"/>
  <c r="H8" i="58"/>
  <c r="G9" i="58"/>
  <c r="H9" i="58"/>
  <c r="G10" i="58"/>
  <c r="H10" i="58"/>
  <c r="G11" i="58"/>
  <c r="H11" i="58"/>
  <c r="G12" i="58"/>
  <c r="H12" i="58"/>
  <c r="G15" i="58"/>
  <c r="H15" i="58"/>
  <c r="H4" i="58"/>
  <c r="G4" i="58"/>
  <c r="G43" i="45" l="1"/>
  <c r="F15" i="10" l="1"/>
  <c r="F12" i="17" l="1"/>
  <c r="E12" i="13"/>
  <c r="B12" i="10"/>
  <c r="B5" i="17" l="1"/>
  <c r="C5" i="17"/>
  <c r="D5" i="17"/>
  <c r="E5" i="17"/>
  <c r="F5" i="17"/>
  <c r="B6" i="17"/>
  <c r="C6" i="17"/>
  <c r="D6" i="17"/>
  <c r="E6" i="17"/>
  <c r="F6" i="17"/>
  <c r="B7" i="17"/>
  <c r="C7" i="17"/>
  <c r="D7" i="17"/>
  <c r="E7" i="17"/>
  <c r="F7" i="17"/>
  <c r="B8" i="17"/>
  <c r="C8" i="17"/>
  <c r="D8" i="17"/>
  <c r="E8" i="17"/>
  <c r="F8" i="17"/>
  <c r="B9" i="17"/>
  <c r="C9" i="17"/>
  <c r="D9" i="17"/>
  <c r="E9" i="17"/>
  <c r="F9" i="17"/>
  <c r="B10" i="17"/>
  <c r="C10" i="17"/>
  <c r="D10" i="17"/>
  <c r="E10" i="17"/>
  <c r="F10" i="17"/>
  <c r="B11" i="17"/>
  <c r="C11" i="17"/>
  <c r="D11" i="17"/>
  <c r="E11" i="17"/>
  <c r="F11" i="17"/>
  <c r="B12" i="17"/>
  <c r="C12" i="17"/>
  <c r="D12" i="17"/>
  <c r="E12" i="17"/>
  <c r="B13" i="17"/>
  <c r="C13" i="17"/>
  <c r="D13" i="17"/>
  <c r="E13" i="17"/>
  <c r="F13" i="17"/>
  <c r="B14" i="17"/>
  <c r="C14" i="17"/>
  <c r="D14" i="17"/>
  <c r="E14" i="17"/>
  <c r="F14" i="17"/>
  <c r="B15" i="17"/>
  <c r="C15" i="17"/>
  <c r="D15" i="17"/>
  <c r="E15" i="17"/>
  <c r="F15" i="17"/>
  <c r="C4" i="17"/>
  <c r="D4" i="17"/>
  <c r="E4" i="17"/>
  <c r="F4" i="17"/>
  <c r="B4" i="17"/>
  <c r="A4" i="17"/>
  <c r="A5" i="17"/>
  <c r="A6" i="17"/>
  <c r="A7" i="17"/>
  <c r="A8" i="17"/>
  <c r="A9" i="17"/>
  <c r="A10" i="17"/>
  <c r="A11" i="17"/>
  <c r="A12" i="17"/>
  <c r="A13" i="17"/>
  <c r="A14" i="17"/>
  <c r="A15" i="17"/>
  <c r="B2" i="17"/>
  <c r="C2" i="17"/>
  <c r="D2" i="17"/>
  <c r="E2" i="17"/>
  <c r="F2" i="17"/>
  <c r="B15" i="13"/>
  <c r="C15" i="13"/>
  <c r="D15" i="13"/>
  <c r="E15" i="13"/>
  <c r="F15" i="13"/>
  <c r="B5" i="13"/>
  <c r="C5" i="13"/>
  <c r="D5" i="13"/>
  <c r="E5" i="13"/>
  <c r="F5" i="13"/>
  <c r="B6" i="13"/>
  <c r="C6" i="13"/>
  <c r="D6" i="13"/>
  <c r="E6" i="13"/>
  <c r="F6" i="13"/>
  <c r="B7" i="13"/>
  <c r="C7" i="13"/>
  <c r="D7" i="13"/>
  <c r="E7" i="13"/>
  <c r="F7" i="13"/>
  <c r="B8" i="13"/>
  <c r="C8" i="13"/>
  <c r="D8" i="13"/>
  <c r="E8" i="13"/>
  <c r="F8" i="13"/>
  <c r="B9" i="13"/>
  <c r="C9" i="13"/>
  <c r="D9" i="13"/>
  <c r="E9" i="13"/>
  <c r="F9" i="13"/>
  <c r="B10" i="13"/>
  <c r="C10" i="13"/>
  <c r="D10" i="13"/>
  <c r="E10" i="13"/>
  <c r="F10" i="13"/>
  <c r="B11" i="13"/>
  <c r="C11" i="13"/>
  <c r="D11" i="13"/>
  <c r="E11" i="13"/>
  <c r="F11" i="13"/>
  <c r="B12" i="13"/>
  <c r="C12" i="13"/>
  <c r="D12" i="13"/>
  <c r="F12" i="13"/>
  <c r="B13" i="13"/>
  <c r="C13" i="13"/>
  <c r="D13" i="13"/>
  <c r="E13" i="13"/>
  <c r="F13" i="13"/>
  <c r="B14" i="13"/>
  <c r="C14" i="13"/>
  <c r="D14" i="13"/>
  <c r="E14" i="13"/>
  <c r="F14" i="13"/>
  <c r="C4" i="13"/>
  <c r="D4" i="13"/>
  <c r="E4" i="13"/>
  <c r="F4" i="13"/>
  <c r="B4" i="13"/>
  <c r="A4" i="13"/>
  <c r="A5" i="13"/>
  <c r="A6" i="13"/>
  <c r="A7" i="13"/>
  <c r="A8" i="13"/>
  <c r="A9" i="13"/>
  <c r="A10" i="13"/>
  <c r="A11" i="13"/>
  <c r="A12" i="13"/>
  <c r="A13" i="13"/>
  <c r="A14" i="13"/>
  <c r="A15" i="13"/>
  <c r="D16" i="13" l="1"/>
  <c r="C16" i="13"/>
  <c r="E16" i="13"/>
  <c r="B2" i="10" l="1"/>
  <c r="C2" i="10"/>
  <c r="D2" i="10"/>
  <c r="E2" i="10"/>
  <c r="F2" i="10"/>
  <c r="A4" i="10"/>
  <c r="B4" i="10"/>
  <c r="C4" i="10"/>
  <c r="D4" i="10"/>
  <c r="E4" i="10"/>
  <c r="F4" i="10"/>
  <c r="A5" i="10"/>
  <c r="B5" i="10"/>
  <c r="C5" i="10"/>
  <c r="D5" i="10"/>
  <c r="E5" i="10"/>
  <c r="F5" i="10"/>
  <c r="A6" i="10"/>
  <c r="B6" i="10"/>
  <c r="C6" i="10"/>
  <c r="D6" i="10"/>
  <c r="E6" i="10"/>
  <c r="F6" i="10"/>
  <c r="A7" i="10"/>
  <c r="B7" i="10"/>
  <c r="C7" i="10"/>
  <c r="D7" i="10"/>
  <c r="E7" i="10"/>
  <c r="F7" i="10"/>
  <c r="A8" i="10"/>
  <c r="B8" i="10"/>
  <c r="C8" i="10"/>
  <c r="D8" i="10"/>
  <c r="E8" i="10"/>
  <c r="F8" i="10"/>
  <c r="A9" i="10"/>
  <c r="B9" i="10"/>
  <c r="C9" i="10"/>
  <c r="D9" i="10"/>
  <c r="E9" i="10"/>
  <c r="F9" i="10"/>
  <c r="A10" i="10"/>
  <c r="B10" i="10"/>
  <c r="C10" i="10"/>
  <c r="D10" i="10"/>
  <c r="E10" i="10"/>
  <c r="F10" i="10"/>
  <c r="A11" i="10"/>
  <c r="B11" i="10"/>
  <c r="C11" i="10"/>
  <c r="D11" i="10"/>
  <c r="E11" i="10"/>
  <c r="F11" i="10"/>
  <c r="A12" i="10"/>
  <c r="C12" i="10"/>
  <c r="D12" i="10"/>
  <c r="E12" i="10"/>
  <c r="F12" i="10"/>
  <c r="A13" i="10"/>
  <c r="B13" i="10"/>
  <c r="C13" i="10"/>
  <c r="D13" i="10"/>
  <c r="E13" i="10"/>
  <c r="F13" i="10"/>
  <c r="A14" i="10"/>
  <c r="B14" i="10"/>
  <c r="C14" i="10"/>
  <c r="D14" i="10"/>
  <c r="E14" i="10"/>
  <c r="F14" i="10"/>
  <c r="A15" i="10"/>
  <c r="B15" i="10"/>
  <c r="C15" i="10"/>
  <c r="D15" i="10"/>
  <c r="E15" i="10"/>
  <c r="B3" i="13"/>
  <c r="C3" i="13"/>
  <c r="D3" i="13"/>
  <c r="E3" i="13"/>
  <c r="F3" i="13"/>
  <c r="G5" i="13"/>
  <c r="G6" i="13"/>
  <c r="G7" i="13"/>
  <c r="G9" i="13"/>
  <c r="G10" i="13"/>
  <c r="G11" i="13"/>
  <c r="G13" i="13"/>
  <c r="G14" i="13"/>
  <c r="G5" i="17"/>
  <c r="G6" i="17"/>
  <c r="G9" i="17"/>
  <c r="G10" i="17"/>
  <c r="G11" i="17"/>
  <c r="G13" i="17"/>
  <c r="G15" i="17"/>
  <c r="H24" i="10" l="1"/>
  <c r="H25" i="10"/>
  <c r="G9" i="10"/>
  <c r="G7" i="10"/>
  <c r="G6" i="10"/>
  <c r="G5" i="10"/>
  <c r="E16" i="10"/>
  <c r="C16" i="10"/>
  <c r="G4" i="10"/>
  <c r="G15" i="10"/>
  <c r="D16" i="10"/>
  <c r="G14" i="10"/>
  <c r="G13" i="10"/>
  <c r="G11" i="10"/>
  <c r="G12" i="13"/>
  <c r="G10" i="10"/>
  <c r="G4" i="13"/>
  <c r="G12" i="10"/>
  <c r="G8" i="10"/>
  <c r="G8" i="13"/>
  <c r="H8" i="17"/>
  <c r="G3" i="17"/>
  <c r="H14" i="10"/>
  <c r="H3" i="10"/>
  <c r="B16" i="13"/>
  <c r="H10" i="10"/>
  <c r="H14" i="17"/>
  <c r="H12" i="17"/>
  <c r="H5" i="17"/>
  <c r="H11" i="10"/>
  <c r="H15" i="10"/>
  <c r="G15" i="13"/>
  <c r="H12" i="10"/>
  <c r="H8" i="10"/>
  <c r="B16" i="10"/>
  <c r="E16" i="17"/>
  <c r="H3" i="13"/>
  <c r="H13" i="10"/>
  <c r="H9" i="10"/>
  <c r="D16" i="17"/>
  <c r="H9" i="17"/>
  <c r="G7" i="17"/>
  <c r="H6" i="17"/>
  <c r="G14" i="17"/>
  <c r="H13" i="17"/>
  <c r="H10" i="17"/>
  <c r="H4" i="17"/>
  <c r="G3" i="13"/>
  <c r="A1" i="13"/>
  <c r="G3" i="10"/>
  <c r="H7" i="13"/>
  <c r="H6" i="13"/>
  <c r="H5" i="13"/>
  <c r="H4" i="13"/>
  <c r="H15" i="17"/>
  <c r="G12" i="17"/>
  <c r="H11" i="17"/>
  <c r="B16" i="17"/>
  <c r="G8" i="17"/>
  <c r="G4" i="17"/>
  <c r="C16" i="17"/>
  <c r="H3" i="17"/>
  <c r="A1" i="17"/>
  <c r="A1" i="10"/>
  <c r="H15" i="13"/>
  <c r="H14" i="13"/>
  <c r="H13" i="13"/>
  <c r="H12" i="13"/>
  <c r="H11" i="13"/>
  <c r="H10" i="13"/>
  <c r="H9" i="13"/>
  <c r="H8" i="13"/>
  <c r="H7" i="10"/>
  <c r="H6" i="10"/>
  <c r="H5" i="10"/>
  <c r="H4" i="10"/>
  <c r="H7" i="17"/>
  <c r="E16" i="7" l="1"/>
  <c r="D16" i="7"/>
  <c r="C16" i="7"/>
  <c r="B16" i="7"/>
  <c r="A16" i="7"/>
  <c r="A1" i="7" s="1"/>
  <c r="E15" i="7"/>
  <c r="D15" i="7"/>
  <c r="C15" i="7"/>
  <c r="B15" i="7"/>
  <c r="A15" i="7"/>
  <c r="E14" i="7"/>
  <c r="D14" i="7"/>
  <c r="C14" i="7"/>
  <c r="B14" i="7"/>
  <c r="A14" i="7"/>
  <c r="E13" i="7"/>
  <c r="D13" i="7"/>
  <c r="C13" i="7"/>
  <c r="B13" i="7"/>
  <c r="A13" i="7"/>
  <c r="E12" i="7"/>
  <c r="D12" i="7"/>
  <c r="C12" i="7"/>
  <c r="B12" i="7"/>
  <c r="A12" i="7"/>
  <c r="E11" i="7"/>
  <c r="D11" i="7"/>
  <c r="C11" i="7"/>
  <c r="B11" i="7"/>
  <c r="A11" i="7"/>
  <c r="E10" i="7"/>
  <c r="D10" i="7"/>
  <c r="C10" i="7"/>
  <c r="B10" i="7"/>
  <c r="A10" i="7"/>
  <c r="E5" i="7"/>
  <c r="D5" i="7"/>
  <c r="C5" i="7"/>
  <c r="B5" i="7"/>
  <c r="A5" i="7"/>
  <c r="E1" i="1"/>
  <c r="C1" i="1"/>
  <c r="B1" i="1"/>
  <c r="A27" i="19" l="1"/>
  <c r="A3" i="19"/>
  <c r="A8" i="19"/>
  <c r="A7" i="19"/>
  <c r="A1" i="19"/>
  <c r="A3" i="7"/>
  <c r="A14" i="19"/>
  <c r="A22" i="19"/>
  <c r="A21" i="19"/>
  <c r="A26" i="19"/>
  <c r="A18" i="19"/>
  <c r="A13" i="19"/>
  <c r="A17" i="19" l="1"/>
  <c r="A12" i="19"/>
  <c r="A5" i="19"/>
  <c r="A10" i="19"/>
</calcChain>
</file>

<file path=xl/connections.xml><?xml version="1.0" encoding="utf-8"?>
<connections xmlns="http://schemas.openxmlformats.org/spreadsheetml/2006/main">
  <connection id="1" keepAlive="1" name="Query - Number of Unique Carriers" description="Connection to the 'Number of Unique Carriers' query in the workbook." type="5" refreshedVersion="6" background="1">
    <dbPr connection="Provider=Microsoft.Mashup.OleDb.1;Data Source=$Workbook$;Location=&quot;Number of Unique Carriers&quot;" command="SELECT * FROM [Number of Unique Carriers]"/>
  </connection>
  <connection id="2" keepAlive="1" name="Query - Query1" description="Connection to the 'Query1' query in the workbook." type="5" refreshedVersion="6" background="1" saveData="1">
    <dbPr connection="Provider=Microsoft.Mashup.OleDb.1;Data Source=$Workbook$;Location=Query1;Extended Properties=&quot;&quot;" command="SELECT * FROM [Query1]"/>
  </connection>
  <connection id="3" keepAlive="1" name="Query - Query2" description="Connection to the 'Query2' query in the workbook." type="5" refreshedVersion="6" background="1" saveData="1">
    <dbPr connection="Provider=Microsoft.Mashup.OleDb.1;Data Source=$Workbook$;Location=Query2" command="SELECT * FROM [Query2]"/>
  </connection>
  <connection id="4" keepAlive="1" name="Query - Report Date" description="Connection to the 'Report Date' query in the workbook." type="5" refreshedVersion="6" background="1" saveData="1">
    <dbPr connection="Provider=Microsoft.Mashup.OleDb.1;Data Source=$Workbook$;Location=&quot;Report Date&quot;" command="SELECT * FROM [Report Date]"/>
  </connection>
</connections>
</file>

<file path=xl/sharedStrings.xml><?xml version="1.0" encoding="utf-8"?>
<sst xmlns="http://schemas.openxmlformats.org/spreadsheetml/2006/main" count="1236" uniqueCount="213">
  <si>
    <t>Postback: False</t>
  </si>
  <si>
    <t>intCurrentYear: 2016</t>
  </si>
  <si>
    <t>Report Month:</t>
  </si>
  <si>
    <t>Report Year:</t>
  </si>
  <si>
    <t>Time Period</t>
  </si>
  <si>
    <t>Network</t>
  </si>
  <si>
    <t>Low-cost</t>
  </si>
  <si>
    <t>Regional</t>
  </si>
  <si>
    <t>Other</t>
  </si>
  <si>
    <t>All</t>
  </si>
  <si>
    <t>Month</t>
  </si>
  <si>
    <t>January</t>
  </si>
  <si>
    <t>February</t>
  </si>
  <si>
    <t>March</t>
  </si>
  <si>
    <t>April</t>
  </si>
  <si>
    <t>May</t>
  </si>
  <si>
    <t>June</t>
  </si>
  <si>
    <t>July</t>
  </si>
  <si>
    <t>August</t>
  </si>
  <si>
    <t>September</t>
  </si>
  <si>
    <t>October</t>
  </si>
  <si>
    <t>November</t>
  </si>
  <si>
    <t>December</t>
  </si>
  <si>
    <t>Month_Name</t>
  </si>
  <si>
    <t>Year</t>
  </si>
  <si>
    <t>Rank</t>
  </si>
  <si>
    <t>Airline</t>
  </si>
  <si>
    <t>Total FTE Employees</t>
  </si>
  <si>
    <t>Virgin America</t>
  </si>
  <si>
    <t>Table 1: Yearly Change in Scheduled Passenger Airline Full-time Equivalent Employees* by Airline Group</t>
  </si>
  <si>
    <t>Most recent 13 months - percent change from same month of the previous year</t>
  </si>
  <si>
    <t>Network Airlines</t>
  </si>
  <si>
    <t>Regional Airlines</t>
  </si>
  <si>
    <t>All Passenger Airlines **</t>
  </si>
  <si>
    <t>Source: Bureau of Transportation Statistics</t>
  </si>
  <si>
    <t>* Full-time Equivalent Employee (FTE) calculations count two part-time employees as one full-time employee.</t>
  </si>
  <si>
    <t>Note: See Table 2 for all passenger airlines, Table 7 for Network, Table 10 for Low-Cost and Table 13 for Regional.</t>
  </si>
  <si>
    <t>Other Airlines</t>
  </si>
  <si>
    <t>Table 1A: Monthly Change in Scheduled Passenger Airline Full-time Equivalent Employees* by Airline Group</t>
  </si>
  <si>
    <t>Percent change in FTEs from the previous month</t>
  </si>
  <si>
    <t>Table 2: Change from Previous Year in Scheduled Passenger Airline* Full-time Equivalent Employees**</t>
  </si>
  <si>
    <t>Percent change compared to same month the previous year</t>
  </si>
  <si>
    <t>* Includes network, low-cost, regional and other carriers.</t>
  </si>
  <si>
    <t>** Full-time Equivalent Employee (FTE) calculations count two part-time employees as one full-time employee.</t>
  </si>
  <si>
    <t>Percent Change</t>
  </si>
  <si>
    <t>1a</t>
  </si>
  <si>
    <t>All Passenger Airlines**</t>
  </si>
  <si>
    <t>** Includes network, low-cost, regional and other carriers.</t>
  </si>
  <si>
    <t>Ranked by Number of Full-Time Equivalent Employees*</t>
  </si>
  <si>
    <t>** See Table 9 for Network, Table 12 for Low-Cost and Table 15 for Regional.</t>
  </si>
  <si>
    <t>Percent change compared to same month of the previous year</t>
  </si>
  <si>
    <t>Total</t>
  </si>
  <si>
    <t>Table 10: Low-Cost Airline Year-to-Year Change in Full-time Equivalent Employees* from the Previous Year</t>
  </si>
  <si>
    <t>Table 13: Regional Airline Year-to-Year Change in Full-time Equivalent Employees* from the Previous Year</t>
  </si>
  <si>
    <t>Reporting Notes</t>
  </si>
  <si>
    <t>Airlines that operate at least one aircraft that has more than 60 seats or the capacity to carry a payload of passengers, cargo and fuel weighing more than 18,000 pounds must report monthly employment statistics.</t>
  </si>
  <si>
    <t>The “Other Carrier” category generally reflects those airlines that operate within specific niche markets such as the Hawaiian Islands served by Hawaiian Airlines and Island Air Hawaii. </t>
  </si>
  <si>
    <t>Low-cost airlines operate under a low-cost business model, with infrastructure and aircraft operating costs below the overall industry average.</t>
  </si>
  <si>
    <t>Regional carriers typically provide service from small cities, using primarily regional jets to support the network carriers’ hub and spoke systems.</t>
  </si>
  <si>
    <t>intCurrentMonth: 11</t>
  </si>
  <si>
    <t>Carrier Group</t>
  </si>
  <si>
    <t>SELECT Carrier_Category, Title, P_Change, CONVERT(INT,P2_EMPFTE)  FROM 
    (SELECT ROW_NUMBER() OVER (PARTITION BY Carrier_Category ORDER BY Carrier_Category,Year, Month)  As C_NO, DATE(CONVERT(VARCHAR(4),year) + '-'+ CONVERT(VARCHAR(2),month) + '-01') as "Date",
    Carrier_Category, Month_Name, 
    DATEFORMAT(dateadd(yy, -1,DATE(CONVERT(VARCHAR(4), Year) + '-'+ CONVERT(VARCHAR(2), Month) + '-01')),'Mmm yyyy') + ' - ' + DATEFORMAT(DATE(CONVERT(VARCHAR(4), Year) + '-'+ CONVERT(VARCHAR(2), Month) + '-01'),'Mmm yyyy') AS Title, 
    CONVERT(DECIMAL(8,2),SUM(EMPFTE)) AS P2_EMPFTE,
    LAG(Sum(EMPFTE),1) OVER(PARTITION BY Month,Carrier_Category ORDER BY Month, Year)  as P1_EMPFTE, 
    CAST(Round((((P2_EMPFTE-P1_EMPFTE)/P1_EMPFTE)*100),1) AS NUMERIC(8,1)) AS P_Change 
FROM bcrutcher.AirEmploymentSummary
GROUP BY Carrier_Category,Year, Month, Month_Name) X 
WHERE Carrier_Category &lt;&gt; 'Cargo/Non-Scheduled' 
ORDER BY 
    CASE WHEN Carrier_Category = 'Network' THEN '1'
              WHEN Carrier_Category = 'Low-cost' THEN  '2'
              WHEN Carrier_Category = 'Regional' THEN  '3'
              WHEN Carrier_Category = 'Other' THEN '4'
              WHEN Carrier_Category = 'All' THEN '5'
    END</t>
  </si>
  <si>
    <t>//Try to fix this query by adding Row_Number() Over … where percent change is less than zero order by month year</t>
  </si>
  <si>
    <t>12-Month Average</t>
  </si>
  <si>
    <t>Low-Cost Airlines</t>
  </si>
  <si>
    <t>Column Labels</t>
  </si>
  <si>
    <t>Grand Total</t>
  </si>
  <si>
    <t>Row Labels</t>
  </si>
  <si>
    <t>American</t>
  </si>
  <si>
    <t>United</t>
  </si>
  <si>
    <t>Delta</t>
  </si>
  <si>
    <t>Southwest</t>
  </si>
  <si>
    <t>JetBlue</t>
  </si>
  <si>
    <t>Alaska</t>
  </si>
  <si>
    <t>SkyWest</t>
  </si>
  <si>
    <t>Spirit</t>
  </si>
  <si>
    <t>ExpressJet</t>
  </si>
  <si>
    <t>Allegiant</t>
  </si>
  <si>
    <t>Frontier</t>
  </si>
  <si>
    <t>PSA</t>
  </si>
  <si>
    <t>Compass</t>
  </si>
  <si>
    <t>Envoy</t>
  </si>
  <si>
    <t>Republic</t>
  </si>
  <si>
    <t>GoJet</t>
  </si>
  <si>
    <t>Mesa</t>
  </si>
  <si>
    <t>Horizon</t>
  </si>
  <si>
    <t>Endeavor</t>
  </si>
  <si>
    <t>Data are compiled from monthly reports filed with BTS by commercial air carriers as of August 11,  2017. Additional airline employment data and previous press releases can be found on the BTS website. BTS has scheduled release of July 2017 passenger airline employment data for September 21, 2017.  </t>
  </si>
  <si>
    <t>Table 7:  Network Airline Year-to-Year Change in Full-time Equivalent Employees* from the Previous Year</t>
  </si>
  <si>
    <t>Carrier</t>
  </si>
  <si>
    <t>Air Wisconsin</t>
  </si>
  <si>
    <t>Sum of EMPFTE</t>
  </si>
  <si>
    <t>Hawaiian</t>
  </si>
  <si>
    <t>** Includes network, low-cost, regional and other carriers. Other Carriers generally operate within specific niche markets. They are: Hawaiian Airlines and Sun Country Airlines.</t>
  </si>
  <si>
    <t>(FTEs in thousands)</t>
  </si>
  <si>
    <t>The “Other Carrier” category generally reflects those airlines that operate within specific niche markets such as the Hawaiian Islands served by Hawaiian Airlines. </t>
  </si>
  <si>
    <t>Note: Percent changes and averages based on numbers prior to rounding.</t>
  </si>
  <si>
    <t xml:space="preserve">   </t>
  </si>
  <si>
    <t xml:space="preserve"> </t>
  </si>
  <si>
    <t>Data are compiled from monthly reports filed with BTS by commercial air carriers as of April 12.   Additional airline employment data and previous press releases can be found on the BTS website. BTS has scheduled release of March 2018 passenger airline employment data for May 17.  </t>
  </si>
  <si>
    <t>February 2018 Passenger Airline Employment Data</t>
  </si>
  <si>
    <t>Month-to-month, the number of FTEs rose 0.6 percent from January to February (Table 1A).  The scheduled passenger airlines employed 13.2 percent more FTEs in February 2018 than in February 2014, an increase of 50,247 FTEs (Table 3). Scheduled passenger airline categories include network, low-cost, regional and other airlines. Historical employment data can be found on the BTS web site.</t>
  </si>
  <si>
    <t xml:space="preserve">The four network airlines that collectively employ 65.2 percent of the scheduled passenger airline FTEs reported 3.1 percent more FTEs in February 2018 than in February 2017, an increase  of 8,376 FTEs (Tables 7, 8, 9). </t>
  </si>
  <si>
    <t>Alaska Airlines, Delta Air Lines, American Airlines and United Airlines increased FTEs from February 2017.  Month-to-month, the number of network airline FTEs rose 0.2 percent from January to February (Table 1A).</t>
  </si>
  <si>
    <t>The network airlines employed 10.4 percent more FTEs in February 2018 than in February 2014, an  increase  of 26,583 FTEs (Tables 8, 9). Network airlines operate a significant portion of their flights using at least one hub where connections are made for flights to down-line destinations or spoke cities.</t>
  </si>
  <si>
    <t xml:space="preserve">The six low-cost carriers reported 2.4 percent more FTEs in February 2018 than in February 2017, an increase of 2,066 FTEs (Tables 10, 11, 12). </t>
  </si>
  <si>
    <t xml:space="preserve">Spirit Airlines, Allegiant Airlines, Frontier Airlines, JetBlue Airways and Southwest Airlines increased  FTEs from February 2017 (Tables 12). </t>
  </si>
  <si>
    <t xml:space="preserve">Month-to-month, the number of low-cost airline FTEs rose 0.7 percent from January to February (Table 1A).  The six low-cost airlines employed 27.0 percent more FTEs in February 2018 than in February 2014, an increase  of 18,961 FTEs (Tables 11, 12). </t>
  </si>
  <si>
    <t xml:space="preserve">The 11 regional carriers reported 3.6 percent more FTEs in February 2018 than in February 2017, an increase  of 1,876 FTEs (Tables 13, 14, 15).  Seven regional airlines –PSA Airlines, Envoy Air, SkyWest Airlines, Endeavor Air, Horizon Air, Mesa Airlines and Air Wisconsin increased FTEs from February 2017.   </t>
  </si>
  <si>
    <t xml:space="preserve">Carrier Groups: The four network airlines employed 65.2 percent of the 432,232 FTEs employed by all scheduled passenger airlines in February, the six low-cost carriers employed 20.6 percent and the 11 regional carriers employed 12.4 percent (Table 4). </t>
  </si>
  <si>
    <t>In comparison, in February 2007, network airlines employed 64.6 percent, six low-cost carriers employed 18 percent and regional carriers employed 15.4 (Table5).</t>
  </si>
  <si>
    <t xml:space="preserve">Top Employers by Group: American employed the most FTEs (100,902) in February among the network airlines, Southwest employed the most FTEs (56,835) among low-cost airlines, and SkyWest employed the most FTEs (13,578) among regional airlines. </t>
  </si>
  <si>
    <t xml:space="preserve">The three airlines with the most FTEs in February – American, United  and Delta– employed 61.4 percent of the month’s total passenger airline FTEs (Tables 3, 6). </t>
  </si>
  <si>
    <t xml:space="preserve">U.S. scheduled passenger airlines employed 3.0 percent more workers in February 2018 than in February 2017, the U.S. Department of Transportation’s Bureau of Transportation Statistics (BTS) reported today.  February was the highest monthly full-time equivalent (FTE) employment total (432,232FTEs) since December 2004 (436,909 FTEs) and was the 51st consecutive month that U.S. scheduled passenger airline FTE exceeded the same month of the previous year (Tables 1, 2, 3). </t>
  </si>
  <si>
    <t>ExpressJet Airlines, Compass Airlines, GoJet Airlines and Republic Airlines reported a decrease (Table 15). Month-to-month, the number of regional airline FTEs rose 2.2 percent from January to February (Table 1A). The 11 regional carriers reporting in February 2018 employed 6.0 percent more FTEs in February  2018 than the 15 carriers reporting in February 2014,an increase of 3,032 FTEs (Tables 14, 15). </t>
  </si>
  <si>
    <t>Data are compiled from monthly reports filed with BTS by commercial air carriers as of April 12.   Additional airline employment data and previous press releases can be found on the BTS website. BTS has scheduled release of April 2018 passenger airline employment data for June 19.  </t>
  </si>
  <si>
    <t>Table 6: Top 10 Airlines, May 2018</t>
  </si>
  <si>
    <t>Scheduled Passenger Airline Full-time Equivalent Employees by Month</t>
  </si>
  <si>
    <t>Top 10 Airlines August 2018</t>
  </si>
  <si>
    <t>Jan 2019 - Jan 2020</t>
  </si>
  <si>
    <t>Feb 2019 - Feb 2020</t>
  </si>
  <si>
    <t>Jan 2020 - Feb 2020</t>
  </si>
  <si>
    <t>American Airlines Inc.</t>
  </si>
  <si>
    <t>United Air Lines Inc.</t>
  </si>
  <si>
    <t>Delta Air Lines Inc.</t>
  </si>
  <si>
    <t>Southwest Airlines Co.</t>
  </si>
  <si>
    <t>JetBlue Airways</t>
  </si>
  <si>
    <t>Alaska Airlines Inc.</t>
  </si>
  <si>
    <t>SkyWest Airlines Inc.</t>
  </si>
  <si>
    <t>Envoy Air</t>
  </si>
  <si>
    <t>Spirit Air Lines</t>
  </si>
  <si>
    <t>Hawaiian Airlines Inc.</t>
  </si>
  <si>
    <t>Mar 2019 - Mar 2020</t>
  </si>
  <si>
    <t>Feb 2020 - Mar 2020</t>
  </si>
  <si>
    <t>Apr 2019 - Apr 2020</t>
  </si>
  <si>
    <t>Mar 2020 - Apr 2020</t>
  </si>
  <si>
    <t>*</t>
  </si>
  <si>
    <t>May 2019 - May 2020</t>
  </si>
  <si>
    <t>Apr 2020 - May 2020</t>
  </si>
  <si>
    <t>Jun 2019 - Jun 2020</t>
  </si>
  <si>
    <t>Jul 2019 - Jul 2020</t>
  </si>
  <si>
    <t>May 2020 - Jun 2020</t>
  </si>
  <si>
    <t>Jun 2020 - Jul 2020</t>
  </si>
  <si>
    <t>Aug 2019 - Aug 2020</t>
  </si>
  <si>
    <t>Jul 2020 - Aug 2020</t>
  </si>
  <si>
    <t>Sep 2019 - Sep 2020</t>
  </si>
  <si>
    <t>Aug 2020 - Sep 2020</t>
  </si>
  <si>
    <t>Oct 2019 - Oct 2020</t>
  </si>
  <si>
    <t>Sep 2020 - Oct 2020</t>
  </si>
  <si>
    <t>Nov 2019 - Nov 2020</t>
  </si>
  <si>
    <t>Oct 2020 - Nov 2020</t>
  </si>
  <si>
    <t>Note:  Percent changes and averages based on numbers prior to rounding.</t>
  </si>
  <si>
    <t>**Includes network, low-cost, regional and other carriers.</t>
  </si>
  <si>
    <t>*Full-time Equivalent Employee (FTE) calculatiions count two part-time employees as aone full-time employee.</t>
  </si>
  <si>
    <t>Source:  Bureau of Transportation Statistics</t>
  </si>
  <si>
    <t xml:space="preserve">Other              </t>
  </si>
  <si>
    <t xml:space="preserve">Regional           </t>
  </si>
  <si>
    <t xml:space="preserve">Low-cost           </t>
  </si>
  <si>
    <t xml:space="preserve">Network            </t>
  </si>
  <si>
    <t/>
  </si>
  <si>
    <t>Sum of Percent_Of_Total</t>
  </si>
  <si>
    <t>Percent of Total passenger Airline Employees</t>
  </si>
  <si>
    <t>* Full-time Equivalent employee (FTE) calculations count two part-time employees as one full-time employee.</t>
  </si>
  <si>
    <t xml:space="preserve"> Total</t>
  </si>
  <si>
    <t>Dec 2019 - Dec 2020</t>
  </si>
  <si>
    <t>Nov 2020 - Dec 2020</t>
  </si>
  <si>
    <t>MonthName</t>
  </si>
  <si>
    <t>EMPFTE</t>
  </si>
  <si>
    <t>Jan 2020 - Jan 2021</t>
  </si>
  <si>
    <t>Dec 2020 - Jan 2021</t>
  </si>
  <si>
    <t>Top 10 Airlines January 2020</t>
  </si>
  <si>
    <t>Other               Airlines</t>
  </si>
  <si>
    <t>Regional            Airlines</t>
  </si>
  <si>
    <t>Low-cost            Airlines</t>
  </si>
  <si>
    <t>Network             Airlines</t>
  </si>
  <si>
    <t>Table A:  Airline Group Full-time Equivanlent Employees*, 2020 - 2021</t>
  </si>
  <si>
    <t xml:space="preserve">Alaska </t>
  </si>
  <si>
    <t xml:space="preserve">United </t>
  </si>
  <si>
    <t xml:space="preserve">Delta </t>
  </si>
  <si>
    <t xml:space="preserve">American </t>
  </si>
  <si>
    <t>Mar 2020 - Jan 2021</t>
  </si>
  <si>
    <t>Table 9:  Network Airline Full-time Equivalent Employees*, 2020 - 2021</t>
  </si>
  <si>
    <t xml:space="preserve">Allegiant </t>
  </si>
  <si>
    <t xml:space="preserve">Frontier </t>
  </si>
  <si>
    <t xml:space="preserve">Spirit </t>
  </si>
  <si>
    <t xml:space="preserve">JetBlue </t>
  </si>
  <si>
    <t xml:space="preserve">Southwest </t>
  </si>
  <si>
    <t>Table 12:  Low-Cost Airline Full-time Equivalent Employees*, 2020- 2021</t>
  </si>
  <si>
    <t xml:space="preserve">Compass </t>
  </si>
  <si>
    <t xml:space="preserve">ExpressJet </t>
  </si>
  <si>
    <t xml:space="preserve">GoJet </t>
  </si>
  <si>
    <t xml:space="preserve">Mesa </t>
  </si>
  <si>
    <t xml:space="preserve">Horizon </t>
  </si>
  <si>
    <t xml:space="preserve">PSA </t>
  </si>
  <si>
    <t xml:space="preserve">Endeavor </t>
  </si>
  <si>
    <t xml:space="preserve">Republic </t>
  </si>
  <si>
    <t xml:space="preserve">Envoy </t>
  </si>
  <si>
    <t xml:space="preserve">SkyWest </t>
  </si>
  <si>
    <t>Table 15:  Regional Airline Full-time Equivalent Employees*, 2020 - 2021</t>
  </si>
  <si>
    <t>Piedmont Airlines</t>
  </si>
  <si>
    <t xml:space="preserve">Piedmont </t>
  </si>
  <si>
    <t>Piedmont</t>
  </si>
  <si>
    <t>2020 - 2021</t>
  </si>
  <si>
    <t>Carrier_Category</t>
  </si>
  <si>
    <t xml:space="preserve">All                </t>
  </si>
  <si>
    <t>Table 3: Scheduled Passenger Airline Full-time Equivalent Employees* by Month 2017 - 2021</t>
  </si>
  <si>
    <t>2017 - 2021</t>
  </si>
  <si>
    <t>Table 4:  Airline Group Full-time Equivalent Employees*, January 2017 - 2021</t>
  </si>
  <si>
    <t>Percent of Total Passenger Airline Employees in 2021</t>
  </si>
  <si>
    <t xml:space="preserve">Table 5:  Carrier Group Percent of Total Scheduled Passenger Airline FTEs </t>
  </si>
  <si>
    <t>(January of each year)</t>
  </si>
  <si>
    <t>Low-cost Airlines</t>
  </si>
  <si>
    <t>Table 6: Top 10 Airlines, January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</si>
</sst>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0.0"/>
    <numFmt numFmtId="165" formatCode="_(* #,##0.0_);_(* \(#,##0.0\);_(* &quot;-&quot;??_);_(@_)"/>
    <numFmt numFmtId="166" formatCode="_(* #,##0_);_(* \(#,##0\);_(* &quot;-&quot;??_);_(@_)"/>
    <numFmt numFmtId="167" formatCode="_(* #,##0.000_);_(* \(#,##0.000\);_(* &quot;-&quot;??_);_(@_)"/>
    <numFmt numFmtId="168" formatCode="#,##0.0"/>
    <numFmt numFmtId="169" formatCode="[$-409]mmm\-yy;@"/>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1"/>
      <name val="Calibri"/>
      <family val="2"/>
      <scheme val="minor"/>
    </font>
    <font>
      <sz val="11"/>
      <color theme="1"/>
      <name val="Times New Roman"/>
      <family val="1"/>
    </font>
    <font>
      <sz val="11"/>
      <color rgb="FFFF0000"/>
      <name val="Calibri"/>
      <family val="2"/>
      <scheme val="minor"/>
    </font>
    <font>
      <b/>
      <sz val="11"/>
      <color theme="1"/>
      <name val="Times New Roman"/>
      <family val="1"/>
    </font>
    <font>
      <sz val="9"/>
      <color theme="1"/>
      <name val="Times New Roman"/>
      <family val="1"/>
    </font>
    <font>
      <sz val="11"/>
      <name val="Times New Roman"/>
      <family val="1"/>
    </font>
    <font>
      <sz val="8"/>
      <color theme="1"/>
      <name val="Calibri"/>
      <family val="2"/>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10">
    <xf numFmtId="0" fontId="0" fillId="0" borderId="0" xfId="0"/>
    <xf numFmtId="0" fontId="0" fillId="0" borderId="1" xfId="0" applyBorder="1" applyAlignment="1">
      <alignment vertical="center" wrapText="1"/>
    </xf>
    <xf numFmtId="0" fontId="2" fillId="0" borderId="0" xfId="0" applyFont="1"/>
    <xf numFmtId="0" fontId="2" fillId="0" borderId="0" xfId="0" applyFont="1" applyAlignment="1">
      <alignment horizontal="center" vertical="center" wrapText="1"/>
    </xf>
    <xf numFmtId="0" fontId="3" fillId="0" borderId="0" xfId="0" applyFont="1"/>
    <xf numFmtId="0" fontId="0" fillId="0" borderId="0" xfId="0" applyAlignment="1">
      <alignment horizontal="left" indent="1"/>
    </xf>
    <xf numFmtId="0" fontId="2" fillId="0" borderId="0" xfId="0" applyFont="1" applyAlignment="1">
      <alignment horizontal="center" vertical="center"/>
    </xf>
    <xf numFmtId="164" fontId="0" fillId="0" borderId="0" xfId="0" applyNumberFormat="1" applyAlignment="1">
      <alignment horizontal="right" indent="1"/>
    </xf>
    <xf numFmtId="0" fontId="0" fillId="0" borderId="0" xfId="0" applyFont="1"/>
    <xf numFmtId="0" fontId="0" fillId="0" borderId="0" xfId="0"/>
    <xf numFmtId="0" fontId="4" fillId="0" borderId="0" xfId="0" applyFont="1" applyFill="1" applyAlignment="1">
      <alignment wrapText="1"/>
    </xf>
    <xf numFmtId="0" fontId="4" fillId="0" borderId="0" xfId="0" applyFont="1" applyFill="1"/>
    <xf numFmtId="0" fontId="5" fillId="0" borderId="0" xfId="0" applyFont="1" applyBorder="1" applyAlignment="1">
      <alignment vertical="center" wrapText="1"/>
    </xf>
    <xf numFmtId="0" fontId="0" fillId="0" borderId="0" xfId="0" applyFill="1" applyAlignment="1">
      <alignment vertical="top" wrapText="1"/>
    </xf>
    <xf numFmtId="0" fontId="0" fillId="0" borderId="0" xfId="0" applyAlignment="1">
      <alignment wrapText="1"/>
    </xf>
    <xf numFmtId="0" fontId="6" fillId="0" borderId="0" xfId="0" applyFont="1"/>
    <xf numFmtId="0" fontId="0" fillId="0" borderId="0" xfId="0" pivotButton="1"/>
    <xf numFmtId="0" fontId="3" fillId="0" borderId="0" xfId="0" applyFont="1" applyAlignment="1">
      <alignment wrapText="1"/>
    </xf>
    <xf numFmtId="0" fontId="0" fillId="0" borderId="0" xfId="0" applyAlignment="1"/>
    <xf numFmtId="0" fontId="5" fillId="0" borderId="0" xfId="0" applyFont="1" applyAlignment="1"/>
    <xf numFmtId="0" fontId="8" fillId="0" borderId="0" xfId="0" applyFont="1" applyAlignment="1"/>
    <xf numFmtId="0" fontId="7" fillId="0" borderId="0" xfId="0" applyFont="1" applyAlignment="1">
      <alignment horizontal="center" wrapText="1"/>
    </xf>
    <xf numFmtId="0" fontId="5" fillId="0" borderId="0" xfId="0" applyFont="1" applyAlignment="1">
      <alignment horizontal="left"/>
    </xf>
    <xf numFmtId="0" fontId="7" fillId="0" borderId="5" xfId="0" applyFont="1" applyBorder="1" applyAlignment="1">
      <alignment horizontal="center" wrapText="1"/>
    </xf>
    <xf numFmtId="0" fontId="8" fillId="0" borderId="0" xfId="0" applyFont="1" applyAlignment="1">
      <alignment horizontal="center" wrapText="1"/>
    </xf>
    <xf numFmtId="0" fontId="8" fillId="0" borderId="0" xfId="0" applyFont="1" applyAlignment="1">
      <alignment horizontal="left"/>
    </xf>
    <xf numFmtId="0" fontId="5" fillId="0" borderId="0" xfId="0" applyFont="1" applyAlignment="1">
      <alignment horizontal="center"/>
    </xf>
    <xf numFmtId="0" fontId="5" fillId="0" borderId="6" xfId="0" applyFont="1" applyBorder="1" applyAlignment="1">
      <alignment horizontal="left" indent="1"/>
    </xf>
    <xf numFmtId="0" fontId="5" fillId="0" borderId="0" xfId="0" applyFont="1" applyBorder="1" applyAlignment="1">
      <alignment horizontal="left" indent="1"/>
    </xf>
    <xf numFmtId="0" fontId="7" fillId="0" borderId="5" xfId="0" applyFont="1" applyBorder="1" applyAlignment="1">
      <alignment horizontal="left" indent="1"/>
    </xf>
    <xf numFmtId="0" fontId="5" fillId="0" borderId="0" xfId="0" applyFont="1"/>
    <xf numFmtId="0" fontId="3" fillId="0" borderId="0" xfId="0" applyFont="1" applyAlignment="1">
      <alignment vertical="top" wrapText="1"/>
    </xf>
    <xf numFmtId="164" fontId="5" fillId="0" borderId="6" xfId="0" applyNumberFormat="1" applyFont="1" applyBorder="1" applyAlignment="1">
      <alignment horizontal="right" indent="1"/>
    </xf>
    <xf numFmtId="164" fontId="5" fillId="0" borderId="0" xfId="0" applyNumberFormat="1" applyFont="1" applyBorder="1" applyAlignment="1">
      <alignment horizontal="right" indent="1"/>
    </xf>
    <xf numFmtId="164" fontId="7" fillId="0" borderId="5" xfId="0" applyNumberFormat="1" applyFont="1" applyBorder="1" applyAlignment="1">
      <alignment horizontal="right" indent="1"/>
    </xf>
    <xf numFmtId="0" fontId="7" fillId="0" borderId="0" xfId="0" applyFont="1" applyAlignment="1">
      <alignment horizontal="center"/>
    </xf>
    <xf numFmtId="0" fontId="7" fillId="0" borderId="0" xfId="0" applyFont="1" applyBorder="1" applyAlignment="1">
      <alignment horizontal="left" indent="1"/>
    </xf>
    <xf numFmtId="0" fontId="5" fillId="0" borderId="5" xfId="0" applyFont="1" applyBorder="1" applyAlignment="1">
      <alignment horizontal="left" indent="1"/>
    </xf>
    <xf numFmtId="166" fontId="5" fillId="0" borderId="6" xfId="1" applyNumberFormat="1" applyFont="1" applyBorder="1" applyAlignment="1">
      <alignment horizontal="right" indent="1"/>
    </xf>
    <xf numFmtId="166" fontId="5" fillId="0" borderId="0" xfId="1" applyNumberFormat="1" applyFont="1" applyBorder="1" applyAlignment="1">
      <alignment horizontal="right" indent="1"/>
    </xf>
    <xf numFmtId="166" fontId="7" fillId="0" borderId="5" xfId="0" applyNumberFormat="1" applyFont="1" applyBorder="1" applyAlignment="1">
      <alignment horizontal="right" indent="1"/>
    </xf>
    <xf numFmtId="166" fontId="7" fillId="0" borderId="0" xfId="1" applyNumberFormat="1" applyFont="1" applyBorder="1" applyAlignment="1">
      <alignment horizontal="right" indent="1"/>
    </xf>
    <xf numFmtId="0" fontId="7" fillId="0" borderId="5" xfId="0" applyFont="1" applyBorder="1" applyAlignment="1">
      <alignment horizontal="left" wrapText="1" indent="1"/>
    </xf>
    <xf numFmtId="0" fontId="5" fillId="0" borderId="0" xfId="0" applyFont="1" applyBorder="1" applyAlignment="1">
      <alignment horizontal="center"/>
    </xf>
    <xf numFmtId="0" fontId="7" fillId="0" borderId="5" xfId="0" applyFont="1" applyBorder="1" applyAlignment="1">
      <alignment horizontal="center"/>
    </xf>
    <xf numFmtId="0" fontId="0" fillId="0" borderId="0" xfId="0" applyFont="1" applyAlignment="1"/>
    <xf numFmtId="0" fontId="7" fillId="0" borderId="0" xfId="0" applyFont="1" applyAlignment="1"/>
    <xf numFmtId="167" fontId="5" fillId="0" borderId="0" xfId="0" applyNumberFormat="1" applyFont="1" applyAlignment="1"/>
    <xf numFmtId="166" fontId="7" fillId="0" borderId="0" xfId="1" applyNumberFormat="1" applyFont="1" applyAlignment="1">
      <alignment horizontal="right"/>
    </xf>
    <xf numFmtId="0" fontId="5" fillId="0" borderId="0" xfId="0" applyFont="1" applyAlignment="1">
      <alignment wrapText="1"/>
    </xf>
    <xf numFmtId="0" fontId="5" fillId="0" borderId="0" xfId="0" applyFont="1" applyAlignment="1">
      <alignment horizontal="left" indent="1"/>
    </xf>
    <xf numFmtId="165" fontId="5" fillId="0" borderId="0" xfId="1" applyNumberFormat="1" applyFont="1" applyAlignment="1">
      <alignment horizontal="right" indent="1"/>
    </xf>
    <xf numFmtId="165" fontId="5" fillId="0" borderId="0" xfId="0" applyNumberFormat="1" applyFont="1" applyAlignment="1">
      <alignment horizontal="right" indent="1"/>
    </xf>
    <xf numFmtId="0" fontId="7" fillId="0" borderId="0" xfId="0" applyFont="1" applyAlignment="1">
      <alignment horizontal="left" indent="1"/>
    </xf>
    <xf numFmtId="165" fontId="7" fillId="0" borderId="0" xfId="0" applyNumberFormat="1" applyFont="1" applyAlignment="1">
      <alignment horizontal="right" indent="1"/>
    </xf>
    <xf numFmtId="0" fontId="5" fillId="0" borderId="5" xfId="0" applyFont="1" applyBorder="1" applyAlignment="1">
      <alignment horizontal="center"/>
    </xf>
    <xf numFmtId="166" fontId="5" fillId="0" borderId="0" xfId="1" applyNumberFormat="1" applyFont="1" applyAlignment="1">
      <alignment horizontal="right" indent="1"/>
    </xf>
    <xf numFmtId="164" fontId="5" fillId="0" borderId="0" xfId="0" applyNumberFormat="1" applyFont="1" applyAlignment="1">
      <alignment horizontal="right" indent="1"/>
    </xf>
    <xf numFmtId="166" fontId="5" fillId="0" borderId="5" xfId="1" applyNumberFormat="1" applyFont="1" applyBorder="1" applyAlignment="1">
      <alignment horizontal="right" indent="1"/>
    </xf>
    <xf numFmtId="0" fontId="7" fillId="0" borderId="5" xfId="0" applyFont="1" applyBorder="1" applyAlignment="1">
      <alignment horizontal="center"/>
    </xf>
    <xf numFmtId="0" fontId="8" fillId="0" borderId="0" xfId="0" applyFont="1" applyBorder="1" applyAlignment="1">
      <alignment horizontal="left"/>
    </xf>
    <xf numFmtId="0" fontId="7" fillId="0" borderId="0" xfId="0" applyFont="1" applyAlignment="1">
      <alignment wrapText="1"/>
    </xf>
    <xf numFmtId="0" fontId="7" fillId="0" borderId="0" xfId="0" applyFont="1" applyAlignment="1">
      <alignment horizontal="center" vertical="center"/>
    </xf>
    <xf numFmtId="0" fontId="7" fillId="0" borderId="5" xfId="0" applyFont="1" applyBorder="1" applyAlignment="1">
      <alignment horizontal="center" wrapText="1"/>
    </xf>
    <xf numFmtId="165" fontId="7" fillId="0" borderId="5" xfId="2" applyNumberFormat="1" applyFont="1" applyBorder="1" applyAlignment="1">
      <alignment horizontal="right" indent="1"/>
    </xf>
    <xf numFmtId="0" fontId="7" fillId="0" borderId="0" xfId="0" applyFont="1" applyAlignment="1">
      <alignment horizontal="center"/>
    </xf>
    <xf numFmtId="0" fontId="5" fillId="0" borderId="6" xfId="0" applyFont="1" applyBorder="1" applyAlignment="1">
      <alignment horizontal="center"/>
    </xf>
    <xf numFmtId="166" fontId="5" fillId="0" borderId="0" xfId="1" applyNumberFormat="1" applyFont="1"/>
    <xf numFmtId="0" fontId="5" fillId="0" borderId="1" xfId="0" applyFont="1" applyBorder="1" applyAlignment="1">
      <alignment vertical="center" wrapText="1"/>
    </xf>
    <xf numFmtId="164" fontId="0" fillId="0" borderId="0" xfId="0" applyNumberFormat="1"/>
    <xf numFmtId="164" fontId="5" fillId="0" borderId="0" xfId="0" applyNumberFormat="1" applyFont="1" applyBorder="1" applyAlignment="1">
      <alignment vertical="center" wrapText="1"/>
    </xf>
    <xf numFmtId="0" fontId="7" fillId="0" borderId="5" xfId="0" applyFont="1" applyBorder="1" applyAlignment="1">
      <alignment horizontal="center" vertical="center" wrapText="1"/>
    </xf>
    <xf numFmtId="0" fontId="7" fillId="0" borderId="5" xfId="0" applyFont="1" applyBorder="1" applyAlignment="1">
      <alignment vertical="center" wrapText="1"/>
    </xf>
    <xf numFmtId="164" fontId="7" fillId="0" borderId="5" xfId="0" applyNumberFormat="1" applyFont="1" applyBorder="1" applyAlignment="1">
      <alignment vertical="center" wrapText="1"/>
    </xf>
    <xf numFmtId="0" fontId="7" fillId="0" borderId="5" xfId="0" applyFont="1" applyBorder="1" applyAlignment="1">
      <alignment horizontal="center"/>
    </xf>
    <xf numFmtId="0" fontId="7" fillId="0" borderId="5" xfId="0" applyFont="1" applyBorder="1" applyAlignment="1">
      <alignment horizontal="center" wrapText="1"/>
    </xf>
    <xf numFmtId="0" fontId="4" fillId="0" borderId="0" xfId="0" applyFont="1" applyFill="1" applyBorder="1"/>
    <xf numFmtId="0" fontId="9" fillId="0" borderId="0" xfId="0" applyFont="1" applyFill="1" applyBorder="1" applyAlignment="1">
      <alignment vertical="center" wrapText="1"/>
    </xf>
    <xf numFmtId="0" fontId="0" fillId="0" borderId="0" xfId="0" applyBorder="1"/>
    <xf numFmtId="0" fontId="2" fillId="0" borderId="0" xfId="0" applyFont="1" applyBorder="1" applyAlignment="1">
      <alignment horizontal="center" vertical="center" wrapText="1"/>
    </xf>
    <xf numFmtId="166" fontId="0" fillId="0" borderId="0" xfId="1" applyNumberFormat="1"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xf>
    <xf numFmtId="0" fontId="7" fillId="0" borderId="5" xfId="0" applyFont="1" applyBorder="1" applyAlignment="1">
      <alignment horizontal="center"/>
    </xf>
    <xf numFmtId="0" fontId="8" fillId="0" borderId="0" xfId="0" applyFont="1" applyAlignment="1">
      <alignment horizontal="center"/>
    </xf>
    <xf numFmtId="166" fontId="7" fillId="0" borderId="0" xfId="1" applyNumberFormat="1" applyFont="1" applyAlignment="1">
      <alignment horizontal="right" indent="1"/>
    </xf>
    <xf numFmtId="0" fontId="8" fillId="0" borderId="0" xfId="0" applyFont="1" applyAlignment="1"/>
    <xf numFmtId="0" fontId="8" fillId="0" borderId="0" xfId="0" applyFont="1" applyAlignment="1">
      <alignment vertical="center"/>
    </xf>
    <xf numFmtId="0" fontId="8" fillId="0" borderId="0" xfId="0" applyFont="1"/>
    <xf numFmtId="0" fontId="8" fillId="0" borderId="0" xfId="0" applyFont="1" applyAlignment="1">
      <alignment wrapText="1"/>
    </xf>
    <xf numFmtId="166" fontId="5" fillId="0" borderId="0" xfId="0" applyNumberFormat="1" applyFont="1" applyAlignment="1"/>
    <xf numFmtId="0" fontId="4" fillId="0" borderId="0" xfId="0" applyFont="1" applyFill="1" applyAlignment="1">
      <alignment vertical="top" wrapText="1"/>
    </xf>
    <xf numFmtId="0" fontId="7" fillId="0" borderId="0" xfId="0" applyFont="1" applyAlignment="1">
      <alignment horizontal="center" wrapText="1"/>
    </xf>
    <xf numFmtId="3" fontId="0" fillId="0" borderId="0" xfId="0" applyNumberFormat="1"/>
    <xf numFmtId="168" fontId="5" fillId="0" borderId="0" xfId="0" applyNumberFormat="1" applyFont="1" applyAlignment="1">
      <alignment horizontal="right" indent="1"/>
    </xf>
    <xf numFmtId="0" fontId="2" fillId="0" borderId="0" xfId="0" applyFont="1" applyBorder="1"/>
    <xf numFmtId="3" fontId="5" fillId="0" borderId="0" xfId="0" applyNumberFormat="1" applyFont="1"/>
    <xf numFmtId="164" fontId="7" fillId="0" borderId="0" xfId="0" applyNumberFormat="1" applyFont="1" applyBorder="1" applyAlignment="1">
      <alignment horizontal="right" indent="1"/>
    </xf>
    <xf numFmtId="164" fontId="7" fillId="0" borderId="0" xfId="0" applyNumberFormat="1" applyFont="1" applyAlignment="1">
      <alignment horizontal="right" indent="1"/>
    </xf>
    <xf numFmtId="0" fontId="5" fillId="0" borderId="0" xfId="0" applyFont="1" applyAlignment="1"/>
    <xf numFmtId="165" fontId="5" fillId="0" borderId="0" xfId="0" applyNumberFormat="1" applyFont="1" applyAlignment="1">
      <alignment horizontal="right"/>
    </xf>
    <xf numFmtId="0" fontId="7" fillId="2" borderId="1" xfId="0" applyFont="1" applyFill="1" applyBorder="1" applyAlignment="1">
      <alignment horizontal="center" vertical="center" wrapText="1"/>
    </xf>
    <xf numFmtId="0" fontId="5" fillId="0" borderId="0" xfId="0" applyFont="1" applyAlignment="1"/>
    <xf numFmtId="0" fontId="5" fillId="0" borderId="1" xfId="0" applyFont="1" applyBorder="1" applyAlignment="1">
      <alignment horizontal="left" vertical="center" wrapText="1" indent="1"/>
    </xf>
    <xf numFmtId="2" fontId="7" fillId="0" borderId="0" xfId="0" applyNumberFormat="1" applyFont="1" applyBorder="1" applyAlignment="1">
      <alignment horizontal="left" indent="1"/>
    </xf>
    <xf numFmtId="2" fontId="2" fillId="0" borderId="0" xfId="0" applyNumberFormat="1" applyFont="1" applyAlignment="1"/>
    <xf numFmtId="164" fontId="7" fillId="0" borderId="0" xfId="1" applyNumberFormat="1" applyFont="1" applyBorder="1" applyAlignment="1">
      <alignment horizontal="right" indent="1"/>
    </xf>
    <xf numFmtId="164" fontId="5" fillId="0" borderId="0" xfId="1" applyNumberFormat="1" applyFont="1" applyAlignment="1">
      <alignment horizontal="right" indent="1"/>
    </xf>
    <xf numFmtId="164" fontId="7" fillId="0" borderId="0" xfId="1" applyNumberFormat="1" applyFont="1" applyAlignment="1">
      <alignment horizontal="right" indent="1"/>
    </xf>
    <xf numFmtId="0" fontId="5" fillId="0" borderId="0" xfId="0" applyFont="1" applyAlignment="1"/>
    <xf numFmtId="0" fontId="5" fillId="0" borderId="0" xfId="0" applyFont="1" applyAlignment="1"/>
    <xf numFmtId="0" fontId="0" fillId="0" borderId="0" xfId="0" applyAlignment="1">
      <alignment vertical="center"/>
    </xf>
    <xf numFmtId="0" fontId="7" fillId="0" borderId="0" xfId="0" applyFont="1" applyBorder="1" applyAlignment="1">
      <alignment horizontal="left" vertical="center" wrapText="1"/>
    </xf>
    <xf numFmtId="2" fontId="5" fillId="0" borderId="0" xfId="0" applyNumberFormat="1" applyFont="1" applyBorder="1" applyAlignment="1">
      <alignment horizontal="left" indent="1"/>
    </xf>
    <xf numFmtId="2" fontId="0" fillId="0" borderId="0" xfId="0" applyNumberFormat="1" applyFont="1" applyAlignment="1"/>
    <xf numFmtId="0" fontId="5" fillId="0" borderId="0" xfId="0" applyFont="1" applyAlignment="1"/>
    <xf numFmtId="1" fontId="5" fillId="0" borderId="0" xfId="1" applyNumberFormat="1" applyFont="1" applyBorder="1" applyAlignment="1">
      <alignment horizontal="right" indent="1"/>
    </xf>
    <xf numFmtId="0" fontId="5" fillId="0" borderId="0" xfId="0" applyFont="1" applyAlignment="1"/>
    <xf numFmtId="0" fontId="2" fillId="0" borderId="0" xfId="0" applyFont="1" applyAlignment="1"/>
    <xf numFmtId="168" fontId="7" fillId="0" borderId="5" xfId="0" applyNumberFormat="1" applyFont="1" applyBorder="1" applyAlignment="1">
      <alignment horizontal="right" indent="1"/>
    </xf>
    <xf numFmtId="166" fontId="0" fillId="0" borderId="0" xfId="0" applyNumberFormat="1"/>
    <xf numFmtId="14" fontId="5" fillId="0" borderId="0" xfId="0" applyNumberFormat="1" applyFont="1" applyAlignment="1"/>
    <xf numFmtId="0" fontId="5" fillId="0" borderId="0" xfId="0" applyFont="1" applyAlignment="1"/>
    <xf numFmtId="0" fontId="7" fillId="0" borderId="0" xfId="0" applyFont="1" applyAlignment="1">
      <alignment horizontal="center"/>
    </xf>
    <xf numFmtId="0" fontId="5" fillId="0" borderId="0" xfId="0" applyFont="1" applyAlignment="1"/>
    <xf numFmtId="165" fontId="7" fillId="0" borderId="0" xfId="1" applyNumberFormat="1" applyFont="1" applyAlignment="1">
      <alignment horizontal="right" indent="1"/>
    </xf>
    <xf numFmtId="0" fontId="2" fillId="0" borderId="0" xfId="0" pivotButton="1" applyFont="1" applyAlignment="1">
      <alignment horizontal="center"/>
    </xf>
    <xf numFmtId="0" fontId="2" fillId="0" borderId="0" xfId="0" applyFont="1" applyAlignment="1">
      <alignment horizontal="center"/>
    </xf>
    <xf numFmtId="0" fontId="0" fillId="0" borderId="0" xfId="0" applyAlignment="1">
      <alignment horizontal="center"/>
    </xf>
    <xf numFmtId="0" fontId="5" fillId="0" borderId="0" xfId="0" applyFont="1" applyAlignment="1"/>
    <xf numFmtId="169" fontId="0" fillId="0" borderId="0" xfId="0" applyNumberFormat="1" applyAlignment="1">
      <alignment horizontal="left"/>
    </xf>
    <xf numFmtId="169" fontId="2" fillId="0" borderId="0" xfId="0" applyNumberFormat="1" applyFont="1" applyAlignment="1">
      <alignment horizontal="left"/>
    </xf>
    <xf numFmtId="166" fontId="0" fillId="0" borderId="0" xfId="1" applyNumberFormat="1" applyFont="1"/>
    <xf numFmtId="0" fontId="2" fillId="0" borderId="0" xfId="0" applyFont="1" applyAlignment="1">
      <alignment horizontal="center" wrapText="1"/>
    </xf>
    <xf numFmtId="169" fontId="2" fillId="0" borderId="0" xfId="0" applyNumberFormat="1" applyFont="1" applyAlignment="1">
      <alignment horizontal="center"/>
    </xf>
    <xf numFmtId="0" fontId="7" fillId="0" borderId="0" xfId="0" applyFont="1" applyAlignment="1">
      <alignment horizontal="center"/>
    </xf>
    <xf numFmtId="0" fontId="7" fillId="0" borderId="5" xfId="0" applyFont="1" applyBorder="1" applyAlignment="1">
      <alignment horizontal="center"/>
    </xf>
    <xf numFmtId="0" fontId="0" fillId="0" borderId="0" xfId="0" applyAlignment="1">
      <alignment horizontal="left"/>
    </xf>
    <xf numFmtId="0" fontId="2" fillId="0" borderId="0" xfId="0" applyFont="1" applyAlignment="1">
      <alignment horizontal="center"/>
    </xf>
    <xf numFmtId="0" fontId="5" fillId="0" borderId="0" xfId="0" applyFont="1" applyAlignment="1"/>
    <xf numFmtId="0" fontId="2" fillId="0" borderId="0" xfId="0" applyNumberFormat="1" applyFont="1" applyAlignment="1">
      <alignment horizontal="center"/>
    </xf>
    <xf numFmtId="0" fontId="5" fillId="0" borderId="0" xfId="0" applyNumberFormat="1" applyFont="1"/>
    <xf numFmtId="164" fontId="5" fillId="0" borderId="0" xfId="0" applyNumberFormat="1" applyFont="1" applyAlignment="1"/>
    <xf numFmtId="0" fontId="2" fillId="0" borderId="0" xfId="0" applyFont="1" applyAlignment="1">
      <alignment horizontal="center"/>
    </xf>
    <xf numFmtId="0" fontId="5" fillId="0" borderId="0" xfId="0" applyFont="1" applyAlignment="1"/>
    <xf numFmtId="0" fontId="0" fillId="0" borderId="0" xfId="0" applyFill="1"/>
    <xf numFmtId="0" fontId="0" fillId="0" borderId="0" xfId="0" applyFont="1" applyFill="1"/>
    <xf numFmtId="0" fontId="2" fillId="0" borderId="0" xfId="0" applyFont="1" applyFill="1"/>
    <xf numFmtId="0" fontId="2" fillId="2" borderId="0" xfId="0" applyFont="1" applyFill="1"/>
    <xf numFmtId="0" fontId="2" fillId="2" borderId="0" xfId="0" applyFont="1" applyFill="1" applyAlignment="1">
      <alignment horizontal="center" vertical="center"/>
    </xf>
    <xf numFmtId="0" fontId="2" fillId="2" borderId="0" xfId="0" applyFont="1" applyFill="1" applyAlignment="1">
      <alignment horizontal="center" vertical="center" wrapText="1"/>
    </xf>
    <xf numFmtId="164" fontId="5" fillId="0" borderId="5" xfId="0" applyNumberFormat="1" applyFont="1" applyBorder="1" applyAlignment="1">
      <alignment horizontal="right" indent="1"/>
    </xf>
    <xf numFmtId="0" fontId="7" fillId="0" borderId="6" xfId="0" applyFont="1" applyBorder="1" applyAlignment="1">
      <alignment horizontal="left" indent="1"/>
    </xf>
    <xf numFmtId="164" fontId="7" fillId="0" borderId="6" xfId="0" applyNumberFormat="1" applyFont="1" applyBorder="1" applyAlignment="1">
      <alignment horizontal="right" indent="1"/>
    </xf>
    <xf numFmtId="168" fontId="5" fillId="0" borderId="5" xfId="0" applyNumberFormat="1" applyFont="1" applyBorder="1" applyAlignment="1">
      <alignment horizontal="right" indent="1"/>
    </xf>
    <xf numFmtId="165" fontId="5" fillId="0" borderId="0" xfId="0" applyNumberFormat="1" applyFont="1" applyBorder="1" applyAlignment="1">
      <alignment horizontal="right" indent="1"/>
    </xf>
    <xf numFmtId="165" fontId="5" fillId="0" borderId="5" xfId="0" applyNumberFormat="1" applyFont="1" applyBorder="1" applyAlignment="1">
      <alignment horizontal="right" indent="1"/>
    </xf>
    <xf numFmtId="0" fontId="7" fillId="0" borderId="1" xfId="0" applyFont="1" applyBorder="1" applyAlignment="1">
      <alignment vertical="center" wrapText="1"/>
    </xf>
    <xf numFmtId="0" fontId="0" fillId="0" borderId="0" xfId="0" applyFont="1" applyBorder="1"/>
    <xf numFmtId="164" fontId="2" fillId="0" borderId="0" xfId="0" applyNumberFormat="1" applyFont="1"/>
    <xf numFmtId="166" fontId="2" fillId="0" borderId="0" xfId="1" applyNumberFormat="1" applyFont="1"/>
    <xf numFmtId="164" fontId="2" fillId="0" borderId="0" xfId="0" applyNumberFormat="1" applyFont="1" applyAlignment="1">
      <alignment horizontal="right"/>
    </xf>
    <xf numFmtId="166" fontId="2" fillId="0" borderId="0" xfId="1" applyNumberFormat="1" applyFont="1" applyAlignment="1">
      <alignment horizontal="right"/>
    </xf>
    <xf numFmtId="166" fontId="7" fillId="0" borderId="6" xfId="1" applyNumberFormat="1" applyFont="1" applyBorder="1" applyAlignment="1">
      <alignment horizontal="right" indent="1"/>
    </xf>
    <xf numFmtId="168" fontId="7" fillId="0" borderId="0" xfId="0" applyNumberFormat="1" applyFont="1" applyBorder="1" applyAlignment="1">
      <alignment horizontal="right" indent="1"/>
    </xf>
    <xf numFmtId="166" fontId="7" fillId="0" borderId="0" xfId="0" applyNumberFormat="1" applyFont="1" applyAlignment="1"/>
    <xf numFmtId="168" fontId="7" fillId="0" borderId="0" xfId="0" applyNumberFormat="1" applyFont="1" applyAlignment="1">
      <alignment horizontal="right" indent="1"/>
    </xf>
    <xf numFmtId="2" fontId="0" fillId="0" borderId="0" xfId="0" applyNumberFormat="1"/>
    <xf numFmtId="164" fontId="0" fillId="0" borderId="0" xfId="0" applyNumberFormat="1" applyFill="1"/>
    <xf numFmtId="166" fontId="1" fillId="0" borderId="0" xfId="1" applyNumberFormat="1" applyFont="1" applyAlignment="1">
      <alignment horizontal="right"/>
    </xf>
    <xf numFmtId="164" fontId="0" fillId="0" borderId="0" xfId="0" applyNumberFormat="1" applyFont="1" applyAlignment="1">
      <alignment horizontal="right"/>
    </xf>
    <xf numFmtId="164" fontId="5" fillId="0" borderId="0" xfId="0" applyNumberFormat="1" applyFont="1"/>
    <xf numFmtId="164" fontId="7" fillId="0" borderId="0" xfId="0" applyNumberFormat="1" applyFont="1" applyAlignment="1"/>
    <xf numFmtId="164" fontId="0" fillId="0" borderId="0" xfId="0" applyNumberFormat="1" applyFont="1"/>
    <xf numFmtId="43" fontId="5" fillId="0" borderId="0" xfId="0" applyNumberFormat="1" applyFont="1"/>
    <xf numFmtId="0" fontId="0" fillId="0" borderId="2" xfId="0" applyBorder="1" applyAlignment="1">
      <alignment vertical="center" wrapText="1"/>
    </xf>
    <xf numFmtId="0" fontId="0" fillId="0" borderId="3" xfId="0" applyBorder="1" applyAlignment="1">
      <alignmen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0" fillId="0" borderId="4" xfId="0" applyBorder="1" applyAlignment="1">
      <alignment vertical="center" wrapText="1"/>
    </xf>
    <xf numFmtId="0" fontId="7" fillId="0" borderId="0" xfId="0" applyFont="1" applyAlignment="1">
      <alignment horizontal="center"/>
    </xf>
    <xf numFmtId="0" fontId="2" fillId="0" borderId="0" xfId="0" applyFont="1" applyAlignment="1">
      <alignment horizontal="left"/>
    </xf>
    <xf numFmtId="0" fontId="10" fillId="0" borderId="0" xfId="0" applyFont="1" applyAlignment="1">
      <alignment horizontal="left"/>
    </xf>
    <xf numFmtId="0" fontId="10" fillId="0" borderId="0" xfId="0" applyFont="1"/>
    <xf numFmtId="0" fontId="8" fillId="0" borderId="0" xfId="0" applyFont="1" applyAlignment="1">
      <alignment horizontal="left" wrapText="1"/>
    </xf>
    <xf numFmtId="0" fontId="8" fillId="0" borderId="0" xfId="0" applyFont="1" applyAlignment="1">
      <alignment horizontal="left"/>
    </xf>
    <xf numFmtId="0" fontId="7" fillId="0" borderId="0" xfId="0" applyFont="1" applyAlignment="1">
      <alignment horizontal="left" wrapText="1"/>
    </xf>
    <xf numFmtId="0" fontId="8" fillId="0" borderId="6" xfId="0" applyFont="1" applyBorder="1" applyAlignment="1">
      <alignment horizontal="left" wrapText="1"/>
    </xf>
    <xf numFmtId="0" fontId="0" fillId="0" borderId="0" xfId="0" applyAlignment="1">
      <alignment horizontal="left" vertical="top" wrapText="1"/>
    </xf>
    <xf numFmtId="0" fontId="8" fillId="0" borderId="0" xfId="0" applyFont="1" applyBorder="1" applyAlignment="1">
      <alignment horizontal="left" wrapText="1"/>
    </xf>
    <xf numFmtId="0" fontId="0" fillId="0" borderId="0" xfId="0" applyAlignment="1">
      <alignment horizontal="left" wrapText="1"/>
    </xf>
    <xf numFmtId="0" fontId="8" fillId="0" borderId="0" xfId="0" applyFont="1" applyAlignment="1"/>
    <xf numFmtId="0" fontId="8" fillId="0" borderId="0" xfId="0" applyFont="1"/>
    <xf numFmtId="0" fontId="7" fillId="0" borderId="0" xfId="0" applyFont="1" applyAlignment="1">
      <alignment horizontal="center" wrapText="1"/>
    </xf>
    <xf numFmtId="0" fontId="7" fillId="0" borderId="0" xfId="0" applyFont="1" applyAlignment="1">
      <alignment horizontal="left" vertical="center" wrapText="1"/>
    </xf>
    <xf numFmtId="0" fontId="7" fillId="0" borderId="0" xfId="0" applyFont="1" applyAlignment="1">
      <alignment horizontal="left"/>
    </xf>
    <xf numFmtId="0" fontId="2" fillId="0" borderId="0" xfId="0" applyFont="1" applyAlignment="1">
      <alignment horizontal="center" vertical="center" wrapText="1"/>
    </xf>
    <xf numFmtId="0" fontId="3" fillId="0" borderId="0" xfId="0" applyFont="1" applyAlignment="1">
      <alignment wrapText="1"/>
    </xf>
    <xf numFmtId="0" fontId="8" fillId="0" borderId="6" xfId="0" applyFont="1" applyBorder="1" applyAlignment="1"/>
    <xf numFmtId="0" fontId="8" fillId="0" borderId="0" xfId="0" applyFont="1" applyAlignment="1">
      <alignment wrapText="1"/>
    </xf>
    <xf numFmtId="0" fontId="7" fillId="0" borderId="0" xfId="0" applyFont="1" applyBorder="1" applyAlignment="1">
      <alignment horizontal="center"/>
    </xf>
    <xf numFmtId="0" fontId="7" fillId="0" borderId="5" xfId="0" applyFont="1" applyBorder="1" applyAlignment="1">
      <alignment horizontal="center"/>
    </xf>
    <xf numFmtId="0" fontId="7" fillId="0" borderId="0" xfId="0" applyFont="1" applyBorder="1" applyAlignment="1">
      <alignment horizontal="center" wrapText="1"/>
    </xf>
    <xf numFmtId="0" fontId="2" fillId="0" borderId="0" xfId="0" applyFont="1" applyAlignment="1">
      <alignment horizontal="center"/>
    </xf>
    <xf numFmtId="0" fontId="7" fillId="0" borderId="0" xfId="0" applyFont="1" applyBorder="1" applyAlignment="1">
      <alignment horizontal="left"/>
    </xf>
    <xf numFmtId="0" fontId="7" fillId="0" borderId="0" xfId="0" applyFont="1" applyBorder="1" applyAlignment="1">
      <alignment horizontal="left" wrapText="1"/>
    </xf>
    <xf numFmtId="0" fontId="8" fillId="0" borderId="6" xfId="0" applyFont="1" applyBorder="1" applyAlignment="1">
      <alignment wrapText="1"/>
    </xf>
    <xf numFmtId="0" fontId="5" fillId="0" borderId="0" xfId="0" applyFont="1" applyAlignment="1"/>
    <xf numFmtId="43" fontId="7" fillId="0" borderId="0" xfId="0" applyNumberFormat="1" applyFont="1" applyAlignment="1">
      <alignment horizontal="center"/>
    </xf>
  </cellXfs>
  <cellStyles count="3">
    <cellStyle name="Comma" xfId="1" builtinId="3"/>
    <cellStyle name="Normal" xfId="0" builtinId="0"/>
    <cellStyle name="Percent" xfId="2" builtinId="5"/>
  </cellStyles>
  <dxfs count="4">
    <dxf>
      <font>
        <b val="0"/>
        <i val="0"/>
        <strike val="0"/>
        <condense val="0"/>
        <extend val="0"/>
        <outline val="0"/>
        <shadow val="0"/>
        <u val="none"/>
        <vertAlign val="baseline"/>
        <sz val="11"/>
        <color theme="1"/>
        <name val="Times New Roman"/>
        <scheme val="none"/>
      </font>
      <numFmt numFmtId="0" formatCode="General"/>
    </dxf>
    <dxf>
      <font>
        <b val="0"/>
        <i val="0"/>
        <strike val="0"/>
        <condense val="0"/>
        <extend val="0"/>
        <outline val="0"/>
        <shadow val="0"/>
        <u val="none"/>
        <vertAlign val="baseline"/>
        <sz val="11"/>
        <color theme="1"/>
        <name val="Times New Roman"/>
        <scheme val="none"/>
      </font>
      <numFmt numFmtId="0" formatCode="General"/>
    </dxf>
    <dxf>
      <font>
        <b val="0"/>
        <i val="0"/>
        <strike val="0"/>
        <condense val="0"/>
        <extend val="0"/>
        <outline val="0"/>
        <shadow val="0"/>
        <u val="none"/>
        <vertAlign val="baseline"/>
        <sz val="11"/>
        <color theme="1"/>
        <name val="Times New Roman"/>
        <scheme val="none"/>
      </font>
      <numFmt numFmtId="0" formatCode="General"/>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0-5CC6-11CF-8D67-00AA00BDCE1D}" ax:persistence="persistStream" r:id="rId1"/>
</file>

<file path=xl/activeX/activeX2.xml><?xml version="1.0" encoding="utf-8"?>
<ax:ocx xmlns:ax="http://schemas.microsoft.com/office/2006/activeX" xmlns:r="http://schemas.openxmlformats.org/officeDocument/2006/relationships" ax:classid="{5512D122-5CC6-11CF-8D67-00AA00BDCE1D}" ax:persistence="persistStream" r:id="rId1"/>
</file>

<file path=xl/activeX/activeX3.xml><?xml version="1.0" encoding="utf-8"?>
<ax:ocx xmlns:ax="http://schemas.microsoft.com/office/2006/activeX" xmlns:r="http://schemas.openxmlformats.org/officeDocument/2006/relationships" ax:classid="{5512D122-5CC6-11CF-8D67-00AA00BDCE1D}" ax:persistence="persistStream" r:id="rId1"/>
</file>

<file path=xl/activeX/activeX4.xml><?xml version="1.0" encoding="utf-8"?>
<ax:ocx xmlns:ax="http://schemas.microsoft.com/office/2006/activeX" xmlns:r="http://schemas.openxmlformats.org/officeDocument/2006/relationships" ax:classid="{5512D110-5CC6-11CF-8D67-00AA00BDCE1D}" ax:persistence="persistStream" r:id="rId1"/>
</file>

<file path=xl/activeX/activeX5.xml><?xml version="1.0" encoding="utf-8"?>
<ax:ocx xmlns:ax="http://schemas.microsoft.com/office/2006/activeX" xmlns:r="http://schemas.openxmlformats.org/officeDocument/2006/relationships" ax:classid="{5512D122-5CC6-11CF-8D67-00AA00BDCE1D}" ax:persistence="persistStream" r:id="rId1"/>
</file>

<file path=xl/activeX/activeX6.xml><?xml version="1.0" encoding="utf-8"?>
<ax:ocx xmlns:ax="http://schemas.microsoft.com/office/2006/activeX" xmlns:r="http://schemas.openxmlformats.org/officeDocument/2006/relationships" ax:classid="{5512D122-5CC6-11CF-8D67-00AA00BDCE1D}" ax:persistence="persistStream" r:id="rId1"/>
</file>

<file path=xl/activeX/activeX7.xml><?xml version="1.0" encoding="utf-8"?>
<ax:ocx xmlns:ax="http://schemas.microsoft.com/office/2006/activeX" xmlns:r="http://schemas.openxmlformats.org/officeDocument/2006/relationships" ax:classid="{5512D11C-5CC6-11CF-8D67-00AA00BDCE1D}" ax:persistence="persistStream" r:id="rId1"/>
</file>

<file path=xl/activeX/activeX8.xml><?xml version="1.0" encoding="utf-8"?>
<ax:ocx xmlns:ax="http://schemas.microsoft.com/office/2006/activeX" xmlns:r="http://schemas.openxmlformats.org/officeDocument/2006/relationships" ax:classid="{5512D11C-5CC6-11CF-8D67-00AA00BDCE1D}" ax:persistence="persistStream" r:id="rId1"/>
</file>

<file path=xl/activeX/activeX9.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image" Target="../media/image8.emf"/><Relationship Id="rId7" Type="http://schemas.openxmlformats.org/officeDocument/2006/relationships/image" Target="../media/image4.emf"/><Relationship Id="rId2" Type="http://schemas.openxmlformats.org/officeDocument/2006/relationships/image" Target="../media/image9.emf"/><Relationship Id="rId1" Type="http://schemas.openxmlformats.org/officeDocument/2006/relationships/image" Target="../media/image10.png"/><Relationship Id="rId6" Type="http://schemas.openxmlformats.org/officeDocument/2006/relationships/image" Target="../media/image5.emf"/><Relationship Id="rId5" Type="http://schemas.openxmlformats.org/officeDocument/2006/relationships/image" Target="../media/image6.emf"/><Relationship Id="rId10" Type="http://schemas.openxmlformats.org/officeDocument/2006/relationships/image" Target="../media/image1.emf"/><Relationship Id="rId4" Type="http://schemas.openxmlformats.org/officeDocument/2006/relationships/image" Target="../media/image7.emf"/><Relationship Id="rId9"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361950</xdr:colOff>
          <xdr:row>4</xdr:row>
          <xdr:rowOff>171450</xdr:rowOff>
        </xdr:from>
        <xdr:to>
          <xdr:col>1</xdr:col>
          <xdr:colOff>1276350</xdr:colOff>
          <xdr:row>6</xdr:row>
          <xdr:rowOff>19050</xdr:rowOff>
        </xdr:to>
        <xdr:sp macro="" textlink="">
          <xdr:nvSpPr>
            <xdr:cNvPr id="1033" name="Control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5</xdr:row>
          <xdr:rowOff>171450</xdr:rowOff>
        </xdr:from>
        <xdr:to>
          <xdr:col>1</xdr:col>
          <xdr:colOff>1276350</xdr:colOff>
          <xdr:row>7</xdr:row>
          <xdr:rowOff>19050</xdr:rowOff>
        </xdr:to>
        <xdr:sp macro="" textlink="">
          <xdr:nvSpPr>
            <xdr:cNvPr id="1034" name="Control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171450</xdr:rowOff>
        </xdr:from>
        <xdr:to>
          <xdr:col>3</xdr:col>
          <xdr:colOff>190500</xdr:colOff>
          <xdr:row>7</xdr:row>
          <xdr:rowOff>19050</xdr:rowOff>
        </xdr:to>
        <xdr:sp macro="" textlink="">
          <xdr:nvSpPr>
            <xdr:cNvPr id="1035" name="Control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171450</xdr:rowOff>
        </xdr:from>
        <xdr:to>
          <xdr:col>4</xdr:col>
          <xdr:colOff>323850</xdr:colOff>
          <xdr:row>7</xdr:row>
          <xdr:rowOff>209550</xdr:rowOff>
        </xdr:to>
        <xdr:sp macro="" textlink="">
          <xdr:nvSpPr>
            <xdr:cNvPr id="1036" name="Control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6</xdr:row>
          <xdr:rowOff>171450</xdr:rowOff>
        </xdr:from>
        <xdr:to>
          <xdr:col>5</xdr:col>
          <xdr:colOff>609600</xdr:colOff>
          <xdr:row>7</xdr:row>
          <xdr:rowOff>209550</xdr:rowOff>
        </xdr:to>
        <xdr:sp macro="" textlink="">
          <xdr:nvSpPr>
            <xdr:cNvPr id="1037" name="Control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866775</xdr:colOff>
          <xdr:row>6</xdr:row>
          <xdr:rowOff>171450</xdr:rowOff>
        </xdr:from>
        <xdr:to>
          <xdr:col>6</xdr:col>
          <xdr:colOff>504825</xdr:colOff>
          <xdr:row>7</xdr:row>
          <xdr:rowOff>304800</xdr:rowOff>
        </xdr:to>
        <xdr:sp macro="" textlink="">
          <xdr:nvSpPr>
            <xdr:cNvPr id="1038" name="Control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xdr:row>
          <xdr:rowOff>171450</xdr:rowOff>
        </xdr:from>
        <xdr:to>
          <xdr:col>10</xdr:col>
          <xdr:colOff>590550</xdr:colOff>
          <xdr:row>6</xdr:row>
          <xdr:rowOff>19050</xdr:rowOff>
        </xdr:to>
        <xdr:sp macro="" textlink="">
          <xdr:nvSpPr>
            <xdr:cNvPr id="1045" name="Control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xdr:row>
          <xdr:rowOff>171450</xdr:rowOff>
        </xdr:from>
        <xdr:to>
          <xdr:col>10</xdr:col>
          <xdr:colOff>161925</xdr:colOff>
          <xdr:row>6</xdr:row>
          <xdr:rowOff>19050</xdr:rowOff>
        </xdr:to>
        <xdr:sp macro="" textlink="">
          <xdr:nvSpPr>
            <xdr:cNvPr id="1046" name="Control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xdr:row>
          <xdr:rowOff>171450</xdr:rowOff>
        </xdr:from>
        <xdr:to>
          <xdr:col>9</xdr:col>
          <xdr:colOff>600075</xdr:colOff>
          <xdr:row>6</xdr:row>
          <xdr:rowOff>114300</xdr:rowOff>
        </xdr:to>
        <xdr:sp macro="" textlink="">
          <xdr:nvSpPr>
            <xdr:cNvPr id="1047" name="Control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queryTables/queryTable1.xml><?xml version="1.0" encoding="utf-8"?>
<queryTable xmlns="http://schemas.openxmlformats.org/spreadsheetml/2006/main" name="ExternalData_1" connectionId="2" autoFormatId="16" applyNumberFormats="0" applyBorderFormats="0" applyFontFormats="0" applyPatternFormats="0" applyAlignmentFormats="0" applyWidthHeightFormats="0">
  <queryTableRefresh nextId="4">
    <queryTableFields count="3">
      <queryTableField id="1" name="MonthName" tableColumnId="4"/>
      <queryTableField id="2" name="Year" tableColumnId="2"/>
      <queryTableField id="3" name="EMPFTE" tableColumnId="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Query1" displayName="Query1" ref="AZ1:BB374" tableType="queryTable" totalsRowShown="0" headerRowDxfId="3">
  <autoFilter ref="AZ1:BB374"/>
  <tableColumns count="3">
    <tableColumn id="4" uniqueName="4" name="MonthName" queryTableFieldId="1" dataDxfId="2"/>
    <tableColumn id="2" uniqueName="2" name="Year" queryTableFieldId="2" dataDxfId="1"/>
    <tableColumn id="3" uniqueName="3" name="EMPFTE" queryTableFieldId="3"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38"/>
  <sheetViews>
    <sheetView workbookViewId="0">
      <selection sqref="A1:XFD1048576"/>
    </sheetView>
  </sheetViews>
  <sheetFormatPr defaultColWidth="9.140625" defaultRowHeight="15" x14ac:dyDescent="0.25"/>
  <cols>
    <col min="1" max="1" width="137.140625" style="13" customWidth="1"/>
    <col min="2" max="16384" width="9.140625" style="13"/>
  </cols>
  <sheetData>
    <row r="1" spans="1:1" x14ac:dyDescent="0.25">
      <c r="A1" s="11" t="s">
        <v>100</v>
      </c>
    </row>
    <row r="2" spans="1:1" x14ac:dyDescent="0.25">
      <c r="A2" s="11"/>
    </row>
    <row r="3" spans="1:1" ht="60" x14ac:dyDescent="0.25">
      <c r="A3" s="10" t="s">
        <v>113</v>
      </c>
    </row>
    <row r="4" spans="1:1" x14ac:dyDescent="0.25">
      <c r="A4" s="10"/>
    </row>
    <row r="5" spans="1:1" ht="45" x14ac:dyDescent="0.25">
      <c r="A5" s="10" t="s">
        <v>101</v>
      </c>
    </row>
    <row r="6" spans="1:1" x14ac:dyDescent="0.25">
      <c r="A6" s="10"/>
    </row>
    <row r="7" spans="1:1" ht="30" x14ac:dyDescent="0.25">
      <c r="A7" s="10" t="s">
        <v>102</v>
      </c>
    </row>
    <row r="8" spans="1:1" ht="30" x14ac:dyDescent="0.25">
      <c r="A8" s="10" t="s">
        <v>103</v>
      </c>
    </row>
    <row r="9" spans="1:1" x14ac:dyDescent="0.25">
      <c r="A9" s="10"/>
    </row>
    <row r="10" spans="1:1" ht="45" x14ac:dyDescent="0.25">
      <c r="A10" s="10" t="s">
        <v>104</v>
      </c>
    </row>
    <row r="11" spans="1:1" x14ac:dyDescent="0.25">
      <c r="A11" s="10"/>
    </row>
    <row r="12" spans="1:1" x14ac:dyDescent="0.25">
      <c r="A12" s="10" t="s">
        <v>105</v>
      </c>
    </row>
    <row r="13" spans="1:1" x14ac:dyDescent="0.25">
      <c r="A13" s="10" t="s">
        <v>106</v>
      </c>
    </row>
    <row r="14" spans="1:1" ht="30" x14ac:dyDescent="0.25">
      <c r="A14" s="10" t="s">
        <v>107</v>
      </c>
    </row>
    <row r="15" spans="1:1" x14ac:dyDescent="0.25">
      <c r="A15" s="10" t="s">
        <v>57</v>
      </c>
    </row>
    <row r="16" spans="1:1" x14ac:dyDescent="0.25">
      <c r="A16" s="10"/>
    </row>
    <row r="17" spans="1:1" ht="45" x14ac:dyDescent="0.25">
      <c r="A17" s="10" t="s">
        <v>108</v>
      </c>
    </row>
    <row r="18" spans="1:1" ht="45" x14ac:dyDescent="0.25">
      <c r="A18" s="10" t="s">
        <v>114</v>
      </c>
    </row>
    <row r="19" spans="1:1" x14ac:dyDescent="0.25">
      <c r="A19" s="10" t="s">
        <v>58</v>
      </c>
    </row>
    <row r="20" spans="1:1" x14ac:dyDescent="0.25">
      <c r="A20" s="10"/>
    </row>
    <row r="21" spans="1:1" ht="30" x14ac:dyDescent="0.25">
      <c r="A21" s="10" t="s">
        <v>109</v>
      </c>
    </row>
    <row r="22" spans="1:1" ht="30" x14ac:dyDescent="0.25">
      <c r="A22" s="10" t="s">
        <v>110</v>
      </c>
    </row>
    <row r="23" spans="1:1" x14ac:dyDescent="0.25">
      <c r="A23" s="10"/>
    </row>
    <row r="24" spans="1:1" x14ac:dyDescent="0.25">
      <c r="A24" s="10"/>
    </row>
    <row r="25" spans="1:1" x14ac:dyDescent="0.25">
      <c r="A25" s="11"/>
    </row>
    <row r="26" spans="1:1" ht="30" x14ac:dyDescent="0.25">
      <c r="A26" s="10" t="s">
        <v>111</v>
      </c>
    </row>
    <row r="27" spans="1:1" ht="30" x14ac:dyDescent="0.25">
      <c r="A27" s="10" t="s">
        <v>112</v>
      </c>
    </row>
    <row r="28" spans="1:1" x14ac:dyDescent="0.25">
      <c r="A28" s="10"/>
    </row>
    <row r="29" spans="1:1" x14ac:dyDescent="0.25">
      <c r="A29" s="10" t="s">
        <v>54</v>
      </c>
    </row>
    <row r="30" spans="1:1" x14ac:dyDescent="0.25">
      <c r="A30" s="10"/>
    </row>
    <row r="31" spans="1:1" ht="30" x14ac:dyDescent="0.25">
      <c r="A31" s="10" t="s">
        <v>55</v>
      </c>
    </row>
    <row r="32" spans="1:1" x14ac:dyDescent="0.25">
      <c r="A32" s="10"/>
    </row>
    <row r="33" spans="1:1" ht="30" x14ac:dyDescent="0.25">
      <c r="A33" s="10" t="s">
        <v>95</v>
      </c>
    </row>
    <row r="34" spans="1:1" x14ac:dyDescent="0.25">
      <c r="A34" s="10"/>
    </row>
    <row r="35" spans="1:1" ht="30" x14ac:dyDescent="0.25">
      <c r="A35" s="10" t="s">
        <v>99</v>
      </c>
    </row>
    <row r="36" spans="1:1" ht="30" x14ac:dyDescent="0.25">
      <c r="A36" s="10" t="s">
        <v>56</v>
      </c>
    </row>
    <row r="37" spans="1:1" x14ac:dyDescent="0.25">
      <c r="A37" s="10"/>
    </row>
    <row r="38" spans="1:1" ht="45" x14ac:dyDescent="0.25">
      <c r="A38" s="10" t="s">
        <v>87</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pageSetUpPr fitToPage="1"/>
  </sheetPr>
  <dimension ref="A1:F12"/>
  <sheetViews>
    <sheetView showGridLines="0" zoomScaleNormal="100" zoomScaleSheetLayoutView="112" workbookViewId="0">
      <selection activeCell="C6" sqref="C6"/>
    </sheetView>
  </sheetViews>
  <sheetFormatPr defaultColWidth="9.140625" defaultRowHeight="15" x14ac:dyDescent="0.25"/>
  <cols>
    <col min="1" max="1" width="27.5703125" style="18" customWidth="1"/>
    <col min="2" max="6" width="12.140625" style="18" customWidth="1"/>
    <col min="7" max="16384" width="9.140625" style="18"/>
  </cols>
  <sheetData>
    <row r="1" spans="1:6" x14ac:dyDescent="0.25">
      <c r="A1" s="196" t="s">
        <v>207</v>
      </c>
      <c r="B1" s="196"/>
      <c r="C1" s="196"/>
      <c r="D1" s="196"/>
      <c r="E1" s="196"/>
      <c r="F1" s="196"/>
    </row>
    <row r="2" spans="1:6" ht="43.5" x14ac:dyDescent="0.25">
      <c r="A2" s="26"/>
      <c r="B2" s="21" t="s">
        <v>31</v>
      </c>
      <c r="C2" s="21" t="s">
        <v>64</v>
      </c>
      <c r="D2" s="21" t="s">
        <v>32</v>
      </c>
      <c r="E2" s="21" t="s">
        <v>37</v>
      </c>
      <c r="F2" s="21" t="s">
        <v>46</v>
      </c>
    </row>
    <row r="3" spans="1:6" x14ac:dyDescent="0.25">
      <c r="A3" s="27">
        <v>2017</v>
      </c>
      <c r="B3" s="38">
        <v>272407</v>
      </c>
      <c r="C3" s="38">
        <v>86287</v>
      </c>
      <c r="D3" s="38">
        <v>51430</v>
      </c>
      <c r="E3" s="38">
        <v>7709</v>
      </c>
      <c r="F3" s="38">
        <v>417833</v>
      </c>
    </row>
    <row r="4" spans="1:6" x14ac:dyDescent="0.25">
      <c r="A4" s="28">
        <v>2018</v>
      </c>
      <c r="B4" s="39">
        <v>281138</v>
      </c>
      <c r="C4" s="39">
        <v>88502</v>
      </c>
      <c r="D4" s="39">
        <v>52352</v>
      </c>
      <c r="E4" s="39">
        <v>7850</v>
      </c>
      <c r="F4" s="39">
        <v>429842</v>
      </c>
    </row>
    <row r="5" spans="1:6" x14ac:dyDescent="0.25">
      <c r="A5" s="28">
        <v>2019</v>
      </c>
      <c r="B5" s="39">
        <v>283825</v>
      </c>
      <c r="C5" s="39">
        <v>93307</v>
      </c>
      <c r="D5" s="39">
        <v>58127</v>
      </c>
      <c r="E5" s="39">
        <v>8165</v>
      </c>
      <c r="F5" s="39">
        <v>443424</v>
      </c>
    </row>
    <row r="6" spans="1:6" x14ac:dyDescent="0.25">
      <c r="A6" s="28">
        <v>2020</v>
      </c>
      <c r="B6" s="39">
        <v>290341</v>
      </c>
      <c r="C6" s="39">
        <v>98040</v>
      </c>
      <c r="D6" s="39">
        <v>58860</v>
      </c>
      <c r="E6" s="39">
        <v>9293</v>
      </c>
      <c r="F6" s="39">
        <v>458127</v>
      </c>
    </row>
    <row r="7" spans="1:6" x14ac:dyDescent="0.25">
      <c r="A7" s="36">
        <v>2021</v>
      </c>
      <c r="B7" s="41">
        <v>241546</v>
      </c>
      <c r="C7" s="41">
        <v>91174</v>
      </c>
      <c r="D7" s="41">
        <v>57834</v>
      </c>
      <c r="E7" s="41">
        <v>7445</v>
      </c>
      <c r="F7" s="41">
        <v>397999</v>
      </c>
    </row>
    <row r="8" spans="1:6" ht="30" customHeight="1" x14ac:dyDescent="0.25">
      <c r="A8" s="42" t="s">
        <v>208</v>
      </c>
      <c r="B8" s="64">
        <v>60.690102236437781</v>
      </c>
      <c r="C8" s="64">
        <v>22.908097759039595</v>
      </c>
      <c r="D8" s="64">
        <v>14.531192289427864</v>
      </c>
      <c r="E8" s="64">
        <v>1.8706077150947618</v>
      </c>
      <c r="F8" s="64">
        <v>100</v>
      </c>
    </row>
    <row r="9" spans="1:6" ht="30" customHeight="1" x14ac:dyDescent="0.25">
      <c r="A9" s="192" t="s">
        <v>34</v>
      </c>
      <c r="B9" s="192"/>
      <c r="C9" s="192"/>
      <c r="D9" s="192"/>
      <c r="E9" s="192"/>
      <c r="F9" s="192"/>
    </row>
    <row r="10" spans="1:6" x14ac:dyDescent="0.25">
      <c r="A10" s="192" t="s">
        <v>35</v>
      </c>
      <c r="B10" s="192"/>
      <c r="C10" s="192"/>
      <c r="D10" s="192"/>
      <c r="E10" s="192"/>
      <c r="F10" s="192"/>
    </row>
    <row r="11" spans="1:6" x14ac:dyDescent="0.25">
      <c r="A11" s="192" t="s">
        <v>47</v>
      </c>
      <c r="B11" s="192"/>
      <c r="C11" s="192"/>
      <c r="D11" s="192"/>
      <c r="E11" s="192"/>
      <c r="F11" s="192"/>
    </row>
    <row r="12" spans="1:6" x14ac:dyDescent="0.25">
      <c r="A12" s="88" t="s">
        <v>96</v>
      </c>
    </row>
  </sheetData>
  <mergeCells count="4">
    <mergeCell ref="A1:F1"/>
    <mergeCell ref="A9:F9"/>
    <mergeCell ref="A10:F10"/>
    <mergeCell ref="A11:F11"/>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fitToPage="1"/>
  </sheetPr>
  <dimension ref="A1:H11"/>
  <sheetViews>
    <sheetView showGridLines="0" zoomScaleNormal="100" workbookViewId="0">
      <selection activeCell="C3" sqref="C3"/>
    </sheetView>
  </sheetViews>
  <sheetFormatPr defaultColWidth="9.140625" defaultRowHeight="15" x14ac:dyDescent="0.25"/>
  <cols>
    <col min="1" max="1" width="9.140625" style="18"/>
    <col min="2" max="2" width="12" style="18" bestFit="1" customWidth="1"/>
    <col min="3" max="3" width="13.28515625" style="18" bestFit="1" customWidth="1"/>
    <col min="4" max="4" width="12.7109375" style="18" bestFit="1" customWidth="1"/>
    <col min="5" max="5" width="11.28515625" style="18" bestFit="1" customWidth="1"/>
    <col min="6" max="16384" width="9.140625" style="18"/>
  </cols>
  <sheetData>
    <row r="1" spans="1:8" ht="36.6" customHeight="1" x14ac:dyDescent="0.25">
      <c r="A1" s="187" t="s">
        <v>209</v>
      </c>
      <c r="B1" s="187"/>
      <c r="C1" s="187"/>
      <c r="D1" s="187"/>
      <c r="E1" s="187"/>
    </row>
    <row r="2" spans="1:8" x14ac:dyDescent="0.25">
      <c r="A2" s="186" t="s">
        <v>210</v>
      </c>
      <c r="B2" s="186"/>
      <c r="C2" s="186"/>
      <c r="D2" s="186"/>
      <c r="E2" s="186"/>
    </row>
    <row r="3" spans="1:8" ht="29.25" x14ac:dyDescent="0.25">
      <c r="A3" s="44" t="s">
        <v>24</v>
      </c>
      <c r="B3" s="23" t="s">
        <v>31</v>
      </c>
      <c r="C3" s="23" t="s">
        <v>211</v>
      </c>
      <c r="D3" s="23" t="s">
        <v>32</v>
      </c>
      <c r="E3" s="23" t="s">
        <v>37</v>
      </c>
    </row>
    <row r="4" spans="1:8" x14ac:dyDescent="0.25">
      <c r="A4" s="27">
        <v>2010</v>
      </c>
      <c r="B4" s="32">
        <v>68</v>
      </c>
      <c r="C4" s="32">
        <v>16.8</v>
      </c>
      <c r="D4" s="32">
        <v>13.7</v>
      </c>
      <c r="E4" s="32">
        <v>1.6</v>
      </c>
    </row>
    <row r="5" spans="1:8" x14ac:dyDescent="0.25">
      <c r="A5" s="28">
        <v>2016</v>
      </c>
      <c r="B5" s="33">
        <v>66.2</v>
      </c>
      <c r="C5" s="33">
        <v>19.5</v>
      </c>
      <c r="D5" s="33">
        <v>12.6</v>
      </c>
      <c r="E5" s="33">
        <v>1.7</v>
      </c>
    </row>
    <row r="6" spans="1:8" x14ac:dyDescent="0.25">
      <c r="A6" s="28">
        <v>2020</v>
      </c>
      <c r="B6" s="33">
        <v>63.6</v>
      </c>
      <c r="C6" s="33">
        <v>21.5</v>
      </c>
      <c r="D6" s="33">
        <v>12.9</v>
      </c>
      <c r="E6" s="33">
        <v>2</v>
      </c>
    </row>
    <row r="7" spans="1:8" x14ac:dyDescent="0.25">
      <c r="A7" s="29">
        <v>2021</v>
      </c>
      <c r="B7" s="34">
        <v>60.7</v>
      </c>
      <c r="C7" s="34">
        <v>22.9</v>
      </c>
      <c r="D7" s="34">
        <v>14.5</v>
      </c>
      <c r="E7" s="34">
        <v>1.9</v>
      </c>
    </row>
    <row r="8" spans="1:8" ht="30" customHeight="1" x14ac:dyDescent="0.25">
      <c r="A8" s="188" t="s">
        <v>34</v>
      </c>
      <c r="B8" s="188"/>
      <c r="C8" s="188"/>
      <c r="D8" s="188"/>
      <c r="E8" s="188"/>
      <c r="F8" s="17"/>
      <c r="G8" s="17"/>
      <c r="H8" s="17"/>
    </row>
    <row r="9" spans="1:8" ht="30" customHeight="1" x14ac:dyDescent="0.25">
      <c r="A9" s="185" t="s">
        <v>35</v>
      </c>
      <c r="B9" s="185"/>
      <c r="C9" s="185"/>
      <c r="D9" s="185"/>
      <c r="E9" s="185"/>
      <c r="F9" s="17"/>
      <c r="G9" s="17"/>
      <c r="H9" s="17"/>
    </row>
    <row r="10" spans="1:8" x14ac:dyDescent="0.25">
      <c r="A10" s="185" t="s">
        <v>47</v>
      </c>
      <c r="B10" s="185"/>
      <c r="C10" s="185"/>
      <c r="D10" s="185"/>
      <c r="E10" s="185"/>
      <c r="F10" s="17"/>
      <c r="G10" s="17"/>
      <c r="H10" s="17"/>
    </row>
    <row r="11" spans="1:8" x14ac:dyDescent="0.25">
      <c r="A11" s="88" t="s">
        <v>96</v>
      </c>
    </row>
  </sheetData>
  <mergeCells count="5">
    <mergeCell ref="A1:E1"/>
    <mergeCell ref="A2:E2"/>
    <mergeCell ref="A8:E8"/>
    <mergeCell ref="A9:E9"/>
    <mergeCell ref="A10:E1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20"/>
  <sheetViews>
    <sheetView topLeftCell="A2" zoomScaleNormal="100" workbookViewId="0">
      <selection activeCell="A6" sqref="A6:E9"/>
    </sheetView>
  </sheetViews>
  <sheetFormatPr defaultRowHeight="15" x14ac:dyDescent="0.25"/>
  <cols>
    <col min="2" max="2" width="12" bestFit="1" customWidth="1"/>
    <col min="3" max="3" width="13.28515625" bestFit="1" customWidth="1"/>
    <col min="4" max="4" width="12.7109375" bestFit="1" customWidth="1"/>
    <col min="5" max="5" width="11.28515625" bestFit="1" customWidth="1"/>
    <col min="11" max="11" width="11.28515625" bestFit="1" customWidth="1"/>
  </cols>
  <sheetData>
    <row r="1" spans="1:5" ht="37.5" customHeight="1" x14ac:dyDescent="0.25">
      <c r="A1" s="197" t="e">
        <f>CONCATENATE("Table 5:  Carrier Group Percent of Total Scheduled Passenger Airline FTEs ",A6, " - ", A16)</f>
        <v>#REF!</v>
      </c>
      <c r="B1" s="197"/>
      <c r="C1" s="197"/>
      <c r="D1" s="197"/>
      <c r="E1" s="197"/>
    </row>
    <row r="3" spans="1:5" x14ac:dyDescent="0.25">
      <c r="A3" s="4" t="str">
        <f>CONCATENATE("(", SourceData!C1, " of each year)")</f>
        <v>(January of each year)</v>
      </c>
    </row>
    <row r="5" spans="1:5" ht="30" x14ac:dyDescent="0.25">
      <c r="A5" s="6" t="str">
        <f>SourceData!B70</f>
        <v>Year</v>
      </c>
      <c r="B5" s="3" t="str">
        <f>CONCATENATE(SourceData!C70, " Airlines")</f>
        <v>Network Airlines</v>
      </c>
      <c r="C5" s="3" t="str">
        <f>CONCATENATE(SourceData!D70, " Airlines")</f>
        <v>Low-cost Airlines</v>
      </c>
      <c r="D5" s="3" t="str">
        <f>CONCATENATE(SourceData!E70, " Airlines")</f>
        <v>Regional Airlines</v>
      </c>
      <c r="E5" s="3" t="str">
        <f>CONCATENATE(SourceData!F70, " Airlines")</f>
        <v>Other Airlines</v>
      </c>
    </row>
    <row r="6" spans="1:5" x14ac:dyDescent="0.25">
      <c r="A6" s="5">
        <v>2006</v>
      </c>
      <c r="B6" s="7">
        <v>66.599999999999994</v>
      </c>
      <c r="C6" s="7">
        <v>17</v>
      </c>
      <c r="D6" s="7">
        <v>14.3</v>
      </c>
      <c r="E6" s="7">
        <v>2.1</v>
      </c>
    </row>
    <row r="7" spans="1:5" x14ac:dyDescent="0.25">
      <c r="A7" s="5">
        <v>2012</v>
      </c>
      <c r="B7" s="7">
        <v>67.099999999999994</v>
      </c>
      <c r="C7" s="7">
        <v>17.899999999999999</v>
      </c>
      <c r="D7" s="7">
        <v>13.6</v>
      </c>
      <c r="E7" s="7">
        <v>1.3</v>
      </c>
    </row>
    <row r="8" spans="1:5" x14ac:dyDescent="0.25">
      <c r="A8" s="5">
        <v>2016</v>
      </c>
      <c r="B8" s="7">
        <v>66.099999999999994</v>
      </c>
      <c r="C8" s="7">
        <v>19.7</v>
      </c>
      <c r="D8" s="7">
        <v>12.5</v>
      </c>
      <c r="E8" s="7">
        <v>1.7</v>
      </c>
    </row>
    <row r="9" spans="1:5" x14ac:dyDescent="0.25">
      <c r="A9" s="5">
        <v>2017</v>
      </c>
      <c r="B9" s="7">
        <v>65</v>
      </c>
      <c r="C9" s="7">
        <v>20.7</v>
      </c>
      <c r="D9" s="7">
        <v>12.5</v>
      </c>
      <c r="E9" s="7">
        <v>1.8</v>
      </c>
    </row>
    <row r="10" spans="1:5" x14ac:dyDescent="0.25">
      <c r="A10" s="5" t="e">
        <f>SourceData!#REF!</f>
        <v>#REF!</v>
      </c>
      <c r="B10" s="7" t="e">
        <f>SourceData!#REF!</f>
        <v>#REF!</v>
      </c>
      <c r="C10" s="7" t="e">
        <f>SourceData!#REF!</f>
        <v>#REF!</v>
      </c>
      <c r="D10" s="7" t="e">
        <f>SourceData!#REF!</f>
        <v>#REF!</v>
      </c>
      <c r="E10" s="7" t="e">
        <f>SourceData!#REF!</f>
        <v>#REF!</v>
      </c>
    </row>
    <row r="11" spans="1:5" x14ac:dyDescent="0.25">
      <c r="A11" s="5" t="e">
        <f>SourceData!#REF!</f>
        <v>#REF!</v>
      </c>
      <c r="B11" s="7" t="e">
        <f>SourceData!#REF!</f>
        <v>#REF!</v>
      </c>
      <c r="C11" s="7" t="e">
        <f>SourceData!#REF!</f>
        <v>#REF!</v>
      </c>
      <c r="D11" s="7" t="e">
        <f>SourceData!#REF!</f>
        <v>#REF!</v>
      </c>
      <c r="E11" s="7" t="e">
        <f>SourceData!#REF!</f>
        <v>#REF!</v>
      </c>
    </row>
    <row r="12" spans="1:5" x14ac:dyDescent="0.25">
      <c r="A12" s="5" t="e">
        <f>SourceData!#REF!</f>
        <v>#REF!</v>
      </c>
      <c r="B12" s="7" t="e">
        <f>SourceData!#REF!</f>
        <v>#REF!</v>
      </c>
      <c r="C12" s="7" t="e">
        <f>SourceData!#REF!</f>
        <v>#REF!</v>
      </c>
      <c r="D12" s="7" t="e">
        <f>SourceData!#REF!</f>
        <v>#REF!</v>
      </c>
      <c r="E12" s="7" t="e">
        <f>SourceData!#REF!</f>
        <v>#REF!</v>
      </c>
    </row>
    <row r="13" spans="1:5" x14ac:dyDescent="0.25">
      <c r="A13" s="5" t="e">
        <f>SourceData!#REF!</f>
        <v>#REF!</v>
      </c>
      <c r="B13" s="7" t="e">
        <f>SourceData!#REF!</f>
        <v>#REF!</v>
      </c>
      <c r="C13" s="7" t="e">
        <f>SourceData!#REF!</f>
        <v>#REF!</v>
      </c>
      <c r="D13" s="7" t="e">
        <f>SourceData!#REF!</f>
        <v>#REF!</v>
      </c>
      <c r="E13" s="7" t="e">
        <f>SourceData!#REF!</f>
        <v>#REF!</v>
      </c>
    </row>
    <row r="14" spans="1:5" x14ac:dyDescent="0.25">
      <c r="A14" s="5" t="e">
        <f>SourceData!#REF!</f>
        <v>#REF!</v>
      </c>
      <c r="B14" s="7" t="e">
        <f>SourceData!#REF!</f>
        <v>#REF!</v>
      </c>
      <c r="C14" s="7" t="e">
        <f>SourceData!#REF!</f>
        <v>#REF!</v>
      </c>
      <c r="D14" s="7" t="e">
        <f>SourceData!#REF!</f>
        <v>#REF!</v>
      </c>
      <c r="E14" s="7" t="e">
        <f>SourceData!#REF!</f>
        <v>#REF!</v>
      </c>
    </row>
    <row r="15" spans="1:5" x14ac:dyDescent="0.25">
      <c r="A15" s="5" t="e">
        <f>SourceData!#REF!</f>
        <v>#REF!</v>
      </c>
      <c r="B15" s="7" t="e">
        <f>SourceData!#REF!</f>
        <v>#REF!</v>
      </c>
      <c r="C15" s="7" t="e">
        <f>SourceData!#REF!</f>
        <v>#REF!</v>
      </c>
      <c r="D15" s="7" t="e">
        <f>SourceData!#REF!</f>
        <v>#REF!</v>
      </c>
      <c r="E15" s="7" t="e">
        <f>SourceData!#REF!</f>
        <v>#REF!</v>
      </c>
    </row>
    <row r="16" spans="1:5" x14ac:dyDescent="0.25">
      <c r="A16" s="5" t="e">
        <f>SourceData!#REF!</f>
        <v>#REF!</v>
      </c>
      <c r="B16" s="7" t="e">
        <f>SourceData!#REF!</f>
        <v>#REF!</v>
      </c>
      <c r="C16" s="7" t="e">
        <f>SourceData!#REF!</f>
        <v>#REF!</v>
      </c>
      <c r="D16" s="7" t="e">
        <f>SourceData!#REF!</f>
        <v>#REF!</v>
      </c>
      <c r="E16" s="7" t="e">
        <f>SourceData!#REF!</f>
        <v>#REF!</v>
      </c>
    </row>
    <row r="18" spans="1:8" ht="15" customHeight="1" x14ac:dyDescent="0.25">
      <c r="A18" s="198" t="s">
        <v>34</v>
      </c>
      <c r="B18" s="198"/>
      <c r="C18" s="198"/>
      <c r="D18" s="198"/>
      <c r="E18" s="198"/>
      <c r="F18" s="198"/>
      <c r="G18" s="198"/>
      <c r="H18" s="198"/>
    </row>
    <row r="19" spans="1:8" ht="26.25" customHeight="1" x14ac:dyDescent="0.25">
      <c r="A19" s="198" t="s">
        <v>35</v>
      </c>
      <c r="B19" s="198"/>
      <c r="C19" s="198"/>
      <c r="D19" s="198"/>
      <c r="E19" s="198"/>
      <c r="F19" s="198"/>
      <c r="G19" s="198"/>
      <c r="H19" s="198"/>
    </row>
    <row r="20" spans="1:8" ht="15" customHeight="1" x14ac:dyDescent="0.25">
      <c r="A20" s="198" t="s">
        <v>47</v>
      </c>
      <c r="B20" s="198"/>
      <c r="C20" s="198"/>
      <c r="D20" s="198"/>
      <c r="E20" s="198"/>
      <c r="F20" s="198"/>
      <c r="G20" s="198"/>
      <c r="H20" s="198"/>
    </row>
  </sheetData>
  <mergeCells count="4">
    <mergeCell ref="A1:E1"/>
    <mergeCell ref="A18:H18"/>
    <mergeCell ref="A19:H19"/>
    <mergeCell ref="A20:H2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A1:H16"/>
  <sheetViews>
    <sheetView showGridLines="0" topLeftCell="A2" zoomScaleNormal="100" workbookViewId="0">
      <selection activeCell="G4" sqref="G4:I5"/>
    </sheetView>
  </sheetViews>
  <sheetFormatPr defaultColWidth="9.140625" defaultRowHeight="15" x14ac:dyDescent="0.25"/>
  <cols>
    <col min="1" max="1" width="9.140625" style="19"/>
    <col min="2" max="2" width="21.140625" style="19" bestFit="1" customWidth="1"/>
    <col min="3" max="3" width="11.28515625" style="19" bestFit="1" customWidth="1"/>
    <col min="4" max="4" width="13.42578125" style="19" bestFit="1" customWidth="1"/>
    <col min="5" max="5" width="14.140625" style="19" bestFit="1" customWidth="1"/>
    <col min="6" max="7" width="9.140625" style="19"/>
    <col min="8" max="8" width="10.28515625" style="19" bestFit="1" customWidth="1"/>
    <col min="9" max="16384" width="9.140625" style="19"/>
  </cols>
  <sheetData>
    <row r="1" spans="1:8" s="22" customFormat="1" ht="19.5" customHeight="1" x14ac:dyDescent="0.25">
      <c r="A1" s="196" t="s">
        <v>212</v>
      </c>
      <c r="B1" s="196"/>
      <c r="C1" s="196"/>
      <c r="D1" s="196"/>
      <c r="E1" s="196"/>
    </row>
    <row r="2" spans="1:8" s="22" customFormat="1" x14ac:dyDescent="0.25">
      <c r="A2" s="22" t="s">
        <v>48</v>
      </c>
    </row>
    <row r="3" spans="1:8" s="49" customFormat="1" ht="43.5" x14ac:dyDescent="0.25">
      <c r="A3" s="23" t="s">
        <v>25</v>
      </c>
      <c r="B3" s="23" t="s">
        <v>26</v>
      </c>
      <c r="C3" s="23" t="s">
        <v>27</v>
      </c>
      <c r="D3" s="23" t="s">
        <v>60</v>
      </c>
      <c r="E3" s="23" t="s">
        <v>170</v>
      </c>
      <c r="F3" s="61"/>
    </row>
    <row r="4" spans="1:8" x14ac:dyDescent="0.25">
      <c r="A4" s="66">
        <v>1</v>
      </c>
      <c r="B4" s="27" t="s">
        <v>68</v>
      </c>
      <c r="C4" s="38">
        <v>94168</v>
      </c>
      <c r="D4" s="27" t="s">
        <v>5</v>
      </c>
      <c r="E4" s="27" t="s">
        <v>68</v>
      </c>
      <c r="F4" s="22"/>
      <c r="G4" s="47"/>
      <c r="H4" s="48"/>
    </row>
    <row r="5" spans="1:8" x14ac:dyDescent="0.25">
      <c r="A5" s="43">
        <v>2</v>
      </c>
      <c r="B5" s="28" t="s">
        <v>69</v>
      </c>
      <c r="C5" s="39">
        <v>72271</v>
      </c>
      <c r="D5" s="28" t="s">
        <v>5</v>
      </c>
      <c r="E5" s="28" t="s">
        <v>69</v>
      </c>
      <c r="F5" s="22"/>
    </row>
    <row r="6" spans="1:8" x14ac:dyDescent="0.25">
      <c r="A6" s="43">
        <v>3</v>
      </c>
      <c r="B6" s="28" t="s">
        <v>70</v>
      </c>
      <c r="C6" s="39">
        <v>59308</v>
      </c>
      <c r="D6" s="28" t="s">
        <v>5</v>
      </c>
      <c r="E6" s="28" t="s">
        <v>70</v>
      </c>
      <c r="F6" s="22"/>
    </row>
    <row r="7" spans="1:8" x14ac:dyDescent="0.25">
      <c r="A7" s="43">
        <v>4</v>
      </c>
      <c r="B7" s="28" t="s">
        <v>71</v>
      </c>
      <c r="C7" s="39">
        <v>56398</v>
      </c>
      <c r="D7" s="28" t="s">
        <v>6</v>
      </c>
      <c r="E7" s="28" t="s">
        <v>71</v>
      </c>
      <c r="F7" s="22"/>
    </row>
    <row r="8" spans="1:8" x14ac:dyDescent="0.25">
      <c r="A8" s="43">
        <v>5</v>
      </c>
      <c r="B8" s="28" t="s">
        <v>72</v>
      </c>
      <c r="C8" s="39">
        <v>17198</v>
      </c>
      <c r="D8" s="28" t="s">
        <v>6</v>
      </c>
      <c r="E8" s="28" t="s">
        <v>72</v>
      </c>
      <c r="F8" s="22"/>
    </row>
    <row r="9" spans="1:8" x14ac:dyDescent="0.25">
      <c r="A9" s="43">
        <v>6</v>
      </c>
      <c r="B9" s="28" t="s">
        <v>74</v>
      </c>
      <c r="C9" s="39">
        <v>16962</v>
      </c>
      <c r="D9" s="28" t="s">
        <v>7</v>
      </c>
      <c r="E9" s="28" t="s">
        <v>73</v>
      </c>
      <c r="F9" s="22"/>
    </row>
    <row r="10" spans="1:8" x14ac:dyDescent="0.25">
      <c r="A10" s="43">
        <v>7</v>
      </c>
      <c r="B10" s="28" t="s">
        <v>73</v>
      </c>
      <c r="C10" s="39">
        <v>15799</v>
      </c>
      <c r="D10" s="28" t="s">
        <v>5</v>
      </c>
      <c r="E10" s="28" t="s">
        <v>74</v>
      </c>
      <c r="F10" s="22"/>
    </row>
    <row r="11" spans="1:8" x14ac:dyDescent="0.25">
      <c r="A11" s="43">
        <v>8</v>
      </c>
      <c r="B11" s="28" t="s">
        <v>81</v>
      </c>
      <c r="C11" s="39">
        <v>13462</v>
      </c>
      <c r="D11" s="28" t="s">
        <v>7</v>
      </c>
      <c r="E11" s="28" t="s">
        <v>81</v>
      </c>
      <c r="F11" s="22"/>
    </row>
    <row r="12" spans="1:8" x14ac:dyDescent="0.25">
      <c r="A12" s="43">
        <v>9</v>
      </c>
      <c r="B12" s="28" t="s">
        <v>75</v>
      </c>
      <c r="C12" s="39">
        <v>8662</v>
      </c>
      <c r="D12" s="28" t="s">
        <v>6</v>
      </c>
      <c r="E12" s="28" t="s">
        <v>75</v>
      </c>
      <c r="F12" s="22"/>
    </row>
    <row r="13" spans="1:8" x14ac:dyDescent="0.25">
      <c r="A13" s="55">
        <v>10</v>
      </c>
      <c r="B13" s="37" t="s">
        <v>200</v>
      </c>
      <c r="C13" s="58">
        <v>6500</v>
      </c>
      <c r="D13" s="37" t="s">
        <v>7</v>
      </c>
      <c r="E13" s="37" t="s">
        <v>92</v>
      </c>
      <c r="F13" s="22"/>
    </row>
    <row r="14" spans="1:8" ht="30" customHeight="1" x14ac:dyDescent="0.25">
      <c r="A14" s="199" t="s">
        <v>34</v>
      </c>
      <c r="B14" s="199"/>
      <c r="C14" s="199"/>
      <c r="D14" s="199"/>
      <c r="E14" s="199"/>
    </row>
    <row r="15" spans="1:8" ht="15" customHeight="1" x14ac:dyDescent="0.25">
      <c r="A15" s="192" t="s">
        <v>35</v>
      </c>
      <c r="B15" s="192"/>
      <c r="C15" s="192"/>
      <c r="D15" s="192"/>
      <c r="E15" s="192"/>
    </row>
    <row r="16" spans="1:8" x14ac:dyDescent="0.25">
      <c r="A16" s="192" t="s">
        <v>49</v>
      </c>
      <c r="B16" s="192"/>
      <c r="C16" s="192"/>
      <c r="D16" s="192"/>
      <c r="E16" s="192"/>
    </row>
  </sheetData>
  <mergeCells count="4">
    <mergeCell ref="A1:E1"/>
    <mergeCell ref="A15:E15"/>
    <mergeCell ref="A16:E16"/>
    <mergeCell ref="A14:E1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2D050"/>
    <pageSetUpPr fitToPage="1"/>
  </sheetPr>
  <dimension ref="A1:I17"/>
  <sheetViews>
    <sheetView showGridLines="0" zoomScaleNormal="100" workbookViewId="0">
      <selection activeCell="C10" sqref="C10"/>
    </sheetView>
  </sheetViews>
  <sheetFormatPr defaultColWidth="9.140625" defaultRowHeight="15" x14ac:dyDescent="0.25"/>
  <cols>
    <col min="1" max="1" width="14.28515625" style="19" customWidth="1"/>
    <col min="2" max="16384" width="9.140625" style="19"/>
  </cols>
  <sheetData>
    <row r="1" spans="1:9" s="22" customFormat="1" ht="44.25" customHeight="1" x14ac:dyDescent="0.25">
      <c r="A1" s="187" t="s">
        <v>88</v>
      </c>
      <c r="B1" s="187"/>
      <c r="C1" s="187"/>
      <c r="D1" s="187"/>
      <c r="E1" s="187"/>
    </row>
    <row r="2" spans="1:9" s="20" customFormat="1" ht="16.5" customHeight="1" x14ac:dyDescent="0.2">
      <c r="A2" s="20" t="s">
        <v>50</v>
      </c>
    </row>
    <row r="3" spans="1:9" x14ac:dyDescent="0.25">
      <c r="A3" s="44"/>
      <c r="B3" s="44">
        <v>2018</v>
      </c>
      <c r="C3" s="44">
        <v>2019</v>
      </c>
      <c r="D3" s="44">
        <v>2020</v>
      </c>
      <c r="E3" s="44">
        <v>2021</v>
      </c>
    </row>
    <row r="4" spans="1:9" s="46" customFormat="1" ht="14.25" x14ac:dyDescent="0.2">
      <c r="A4" s="53" t="s">
        <v>11</v>
      </c>
      <c r="B4" s="166">
        <v>3.2</v>
      </c>
      <c r="C4" s="166">
        <v>1</v>
      </c>
      <c r="D4" s="166">
        <v>2.2999999999999998</v>
      </c>
      <c r="E4" s="98">
        <v>-16.8</v>
      </c>
    </row>
    <row r="5" spans="1:9" s="99" customFormat="1" x14ac:dyDescent="0.25">
      <c r="A5" s="50" t="s">
        <v>12</v>
      </c>
      <c r="B5" s="94">
        <v>3.1</v>
      </c>
      <c r="C5" s="94">
        <v>1.1000000000000001</v>
      </c>
      <c r="D5" s="94">
        <v>2.4</v>
      </c>
      <c r="E5" s="39">
        <v>0</v>
      </c>
    </row>
    <row r="6" spans="1:9" s="102" customFormat="1" x14ac:dyDescent="0.25">
      <c r="A6" s="50" t="s">
        <v>13</v>
      </c>
      <c r="B6" s="94">
        <v>2.8</v>
      </c>
      <c r="C6" s="94">
        <v>1.1000000000000001</v>
      </c>
      <c r="D6" s="94">
        <v>1.8</v>
      </c>
      <c r="E6" s="39">
        <v>0</v>
      </c>
    </row>
    <row r="7" spans="1:9" s="109" customFormat="1" x14ac:dyDescent="0.25">
      <c r="A7" s="50" t="s">
        <v>14</v>
      </c>
      <c r="B7" s="94">
        <v>3</v>
      </c>
      <c r="C7" s="94">
        <v>1</v>
      </c>
      <c r="D7" s="94">
        <v>-8.6</v>
      </c>
      <c r="E7" s="39">
        <v>0</v>
      </c>
    </row>
    <row r="8" spans="1:9" s="110" customFormat="1" x14ac:dyDescent="0.25">
      <c r="A8" s="50" t="s">
        <v>15</v>
      </c>
      <c r="B8" s="94">
        <v>3.1</v>
      </c>
      <c r="C8" s="94">
        <v>0.8</v>
      </c>
      <c r="D8" s="94">
        <v>-14</v>
      </c>
      <c r="E8" s="39">
        <v>0</v>
      </c>
    </row>
    <row r="9" spans="1:9" s="110" customFormat="1" x14ac:dyDescent="0.25">
      <c r="A9" s="50" t="s">
        <v>16</v>
      </c>
      <c r="B9" s="94">
        <v>3</v>
      </c>
      <c r="C9" s="94">
        <v>0.9</v>
      </c>
      <c r="D9" s="94">
        <v>-14.8</v>
      </c>
      <c r="E9" s="39">
        <v>0</v>
      </c>
    </row>
    <row r="10" spans="1:9" s="115" customFormat="1" x14ac:dyDescent="0.25">
      <c r="A10" s="50" t="s">
        <v>17</v>
      </c>
      <c r="B10" s="94">
        <v>4.0999999999999996</v>
      </c>
      <c r="C10" s="94">
        <v>-0.2</v>
      </c>
      <c r="D10" s="94">
        <v>-12.6</v>
      </c>
      <c r="E10" s="39">
        <v>0</v>
      </c>
    </row>
    <row r="11" spans="1:9" s="122" customFormat="1" x14ac:dyDescent="0.25">
      <c r="A11" s="50" t="s">
        <v>18</v>
      </c>
      <c r="B11" s="94">
        <v>2.5</v>
      </c>
      <c r="C11" s="94">
        <v>1</v>
      </c>
      <c r="D11" s="94">
        <v>-12.4</v>
      </c>
      <c r="E11" s="39">
        <v>0</v>
      </c>
    </row>
    <row r="12" spans="1:9" s="124" customFormat="1" x14ac:dyDescent="0.25">
      <c r="A12" s="50" t="s">
        <v>19</v>
      </c>
      <c r="B12" s="94">
        <v>2.6</v>
      </c>
      <c r="C12" s="94">
        <v>1</v>
      </c>
      <c r="D12" s="94">
        <v>-13.3</v>
      </c>
      <c r="E12" s="39">
        <v>0</v>
      </c>
    </row>
    <row r="13" spans="1:9" s="129" customFormat="1" x14ac:dyDescent="0.25">
      <c r="A13" s="50" t="s">
        <v>20</v>
      </c>
      <c r="B13" s="94">
        <v>2.2000000000000002</v>
      </c>
      <c r="C13" s="94">
        <v>1.4</v>
      </c>
      <c r="D13" s="94">
        <v>-24.7</v>
      </c>
      <c r="E13" s="39">
        <v>0</v>
      </c>
      <c r="I13" s="52"/>
    </row>
    <row r="14" spans="1:9" s="129" customFormat="1" x14ac:dyDescent="0.25">
      <c r="A14" s="50" t="s">
        <v>21</v>
      </c>
      <c r="B14" s="94">
        <v>1.9</v>
      </c>
      <c r="C14" s="94">
        <v>1.7</v>
      </c>
      <c r="D14" s="94">
        <v>-24.4</v>
      </c>
      <c r="E14" s="39">
        <v>0</v>
      </c>
      <c r="I14" s="52"/>
    </row>
    <row r="15" spans="1:9" s="139" customFormat="1" x14ac:dyDescent="0.25">
      <c r="A15" s="37" t="s">
        <v>22</v>
      </c>
      <c r="B15" s="154">
        <v>2</v>
      </c>
      <c r="C15" s="154">
        <v>1.9</v>
      </c>
      <c r="D15" s="154">
        <v>-20.9</v>
      </c>
      <c r="E15" s="58">
        <v>0</v>
      </c>
    </row>
    <row r="16" spans="1:9" ht="30" customHeight="1" x14ac:dyDescent="0.25">
      <c r="A16" s="192" t="s">
        <v>34</v>
      </c>
      <c r="B16" s="192"/>
      <c r="C16" s="192"/>
      <c r="D16" s="192"/>
      <c r="E16" s="192"/>
    </row>
    <row r="17" spans="1:8" ht="30" customHeight="1" x14ac:dyDescent="0.25">
      <c r="A17" s="200" t="s">
        <v>35</v>
      </c>
      <c r="B17" s="200"/>
      <c r="C17" s="200"/>
      <c r="D17" s="200"/>
      <c r="E17" s="200"/>
      <c r="H17" s="46"/>
    </row>
  </sheetData>
  <mergeCells count="3">
    <mergeCell ref="A1:E1"/>
    <mergeCell ref="A16:E16"/>
    <mergeCell ref="A17:E1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pageSetUpPr fitToPage="1"/>
  </sheetPr>
  <dimension ref="A1:M44"/>
  <sheetViews>
    <sheetView showGridLines="0" zoomScaleNormal="100" zoomScaleSheetLayoutView="90" workbookViewId="0">
      <selection activeCell="R24" sqref="R24"/>
    </sheetView>
  </sheetViews>
  <sheetFormatPr defaultColWidth="9.140625" defaultRowHeight="15" x14ac:dyDescent="0.25"/>
  <cols>
    <col min="1" max="1" width="20.42578125" style="19" bestFit="1" customWidth="1"/>
    <col min="2" max="2" width="11.42578125" style="19" customWidth="1"/>
    <col min="3" max="6" width="11.140625" style="19" bestFit="1" customWidth="1"/>
    <col min="7" max="8" width="10" style="19" customWidth="1"/>
    <col min="9" max="16384" width="9.140625" style="19"/>
  </cols>
  <sheetData>
    <row r="1" spans="1:13" s="22" customFormat="1" ht="21" customHeight="1" x14ac:dyDescent="0.25">
      <c r="A1" s="196" t="str">
        <f>CONCATENATE("Table 8:  Network Airlines Full-time Equivalent Employees* by Month ", B2, " - ", F2)</f>
        <v>Table 8:  Network Airlines Full-time Equivalent Employees* by Month 2017 - 2021</v>
      </c>
      <c r="B1" s="196"/>
      <c r="C1" s="196"/>
      <c r="D1" s="196"/>
      <c r="E1" s="196"/>
      <c r="F1" s="196"/>
      <c r="G1" s="196"/>
      <c r="H1" s="196"/>
    </row>
    <row r="2" spans="1:13" x14ac:dyDescent="0.25">
      <c r="A2" s="201"/>
      <c r="B2" s="201">
        <f>SourceData!C99</f>
        <v>2017</v>
      </c>
      <c r="C2" s="201">
        <f>SourceData!D99</f>
        <v>2018</v>
      </c>
      <c r="D2" s="201">
        <f>SourceData!E99</f>
        <v>2019</v>
      </c>
      <c r="E2" s="201">
        <f>SourceData!F99</f>
        <v>2020</v>
      </c>
      <c r="F2" s="201">
        <f>SourceData!G99</f>
        <v>2021</v>
      </c>
      <c r="G2" s="203" t="s">
        <v>44</v>
      </c>
      <c r="H2" s="203"/>
    </row>
    <row r="3" spans="1:13" ht="32.25" customHeight="1" x14ac:dyDescent="0.25">
      <c r="A3" s="202"/>
      <c r="B3" s="202"/>
      <c r="C3" s="202"/>
      <c r="D3" s="202"/>
      <c r="E3" s="202"/>
      <c r="F3" s="202"/>
      <c r="G3" s="63" t="str">
        <f>CONCATENATE(B2, " - ",F2)</f>
        <v>2017 - 2021</v>
      </c>
      <c r="H3" s="63" t="str">
        <f>CONCATENATE(E2, " - ",F2)</f>
        <v>2020 - 2021</v>
      </c>
    </row>
    <row r="4" spans="1:13" s="46" customFormat="1" x14ac:dyDescent="0.25">
      <c r="A4" s="53" t="str">
        <f>SourceData!B100</f>
        <v>January</v>
      </c>
      <c r="B4" s="85">
        <f>SourceData!C100*1000</f>
        <v>272407</v>
      </c>
      <c r="C4" s="85">
        <f>SourceData!D100*1000</f>
        <v>281138</v>
      </c>
      <c r="D4" s="85">
        <f>SourceData!E100*1000</f>
        <v>283825</v>
      </c>
      <c r="E4" s="85">
        <f>SourceData!F100*1000</f>
        <v>290341</v>
      </c>
      <c r="F4" s="85">
        <f>SourceData!G100*1000</f>
        <v>241546</v>
      </c>
      <c r="G4" s="108">
        <f>IF((F4-B4)/B4*100=-100,0,IF((F4-B4)/B4*100=100,0,F4-B4)/B4*100)</f>
        <v>-11.329004027062448</v>
      </c>
      <c r="H4" s="108">
        <f>IF((F4-E4)/E4*100=-100,0,IF((F4-E4)/E4*100=100,0,F4-E4)/E4*100)</f>
        <v>-16.806100412962689</v>
      </c>
      <c r="M4" s="144"/>
    </row>
    <row r="5" spans="1:13" s="99" customFormat="1" x14ac:dyDescent="0.25">
      <c r="A5" s="50" t="str">
        <f>SourceData!B101</f>
        <v>February</v>
      </c>
      <c r="B5" s="56">
        <f>SourceData!C101*1000</f>
        <v>273365</v>
      </c>
      <c r="C5" s="56">
        <f>SourceData!D101*1000</f>
        <v>281741</v>
      </c>
      <c r="D5" s="56">
        <f>SourceData!E101*1000</f>
        <v>284770</v>
      </c>
      <c r="E5" s="56">
        <f>SourceData!F101*1000</f>
        <v>291557</v>
      </c>
      <c r="F5" s="56">
        <f>SourceData!G101*1000</f>
        <v>0</v>
      </c>
      <c r="G5" s="56">
        <f>IF((F5-B5)/B5*100=-100,0,IF((F5-B5)/B5*100=100,0,F5-B5)/B5*100)</f>
        <v>0</v>
      </c>
      <c r="H5" s="56">
        <f>IF((F5-E5)/E5*100=-100,0,IF((F5-E5)/E5*100=100,0,F5-E5)/E5*100)</f>
        <v>0</v>
      </c>
      <c r="M5" s="142"/>
    </row>
    <row r="6" spans="1:13" s="102" customFormat="1" x14ac:dyDescent="0.25">
      <c r="A6" s="50" t="str">
        <f>SourceData!B102</f>
        <v>March</v>
      </c>
      <c r="B6" s="56">
        <f>SourceData!C102*1000</f>
        <v>275503</v>
      </c>
      <c r="C6" s="56">
        <f>SourceData!D102*1000</f>
        <v>283162</v>
      </c>
      <c r="D6" s="56">
        <f>SourceData!E102*1000</f>
        <v>286199</v>
      </c>
      <c r="E6" s="56">
        <f>SourceData!F102*1000</f>
        <v>291209</v>
      </c>
      <c r="F6" s="56">
        <f>SourceData!G102*1000</f>
        <v>0</v>
      </c>
      <c r="G6" s="56">
        <f t="shared" ref="G6:G15" si="0">IF((F6-B6)/B6*100=-100,0,IF((F6-B6)/B6*100=100,0,F6-B6)/B6*100)</f>
        <v>0</v>
      </c>
      <c r="H6" s="56">
        <f t="shared" ref="H6:H15" si="1">IF((F6-E6)/E6*100=-100,0,IF((F6-E6)/E6*100=100,0,F6-E6)/E6*100)</f>
        <v>0</v>
      </c>
      <c r="M6" s="142"/>
    </row>
    <row r="7" spans="1:13" s="109" customFormat="1" x14ac:dyDescent="0.25">
      <c r="A7" s="50" t="str">
        <f>SourceData!B103</f>
        <v>April</v>
      </c>
      <c r="B7" s="56">
        <f>SourceData!C103*1000</f>
        <v>276225</v>
      </c>
      <c r="C7" s="56">
        <f>SourceData!D103*1000</f>
        <v>284386</v>
      </c>
      <c r="D7" s="56">
        <f>SourceData!E103*1000</f>
        <v>287095</v>
      </c>
      <c r="E7" s="56">
        <f>SourceData!F103*1000</f>
        <v>262300</v>
      </c>
      <c r="F7" s="56">
        <f>SourceData!G103*1000</f>
        <v>0</v>
      </c>
      <c r="G7" s="56">
        <f t="shared" si="0"/>
        <v>0</v>
      </c>
      <c r="H7" s="56">
        <f t="shared" si="1"/>
        <v>0</v>
      </c>
      <c r="M7" s="142"/>
    </row>
    <row r="8" spans="1:13" s="110" customFormat="1" x14ac:dyDescent="0.25">
      <c r="A8" s="50" t="str">
        <f>SourceData!B104</f>
        <v>May</v>
      </c>
      <c r="B8" s="56">
        <f>SourceData!C104*1000</f>
        <v>277135</v>
      </c>
      <c r="C8" s="56">
        <f>SourceData!D104*1000</f>
        <v>285804</v>
      </c>
      <c r="D8" s="56">
        <f>SourceData!E104*1000</f>
        <v>288107</v>
      </c>
      <c r="E8" s="56">
        <f>SourceData!F104*1000</f>
        <v>247649</v>
      </c>
      <c r="F8" s="56">
        <f>SourceData!G104*1000</f>
        <v>0</v>
      </c>
      <c r="G8" s="56">
        <f t="shared" si="0"/>
        <v>0</v>
      </c>
      <c r="H8" s="56">
        <f t="shared" si="1"/>
        <v>0</v>
      </c>
      <c r="M8" s="142"/>
    </row>
    <row r="9" spans="1:13" s="110" customFormat="1" x14ac:dyDescent="0.25">
      <c r="A9" s="50" t="str">
        <f>SourceData!B105</f>
        <v>June</v>
      </c>
      <c r="B9" s="56">
        <f>SourceData!C105*1000</f>
        <v>278390</v>
      </c>
      <c r="C9" s="56">
        <f>SourceData!D105*1000</f>
        <v>286670</v>
      </c>
      <c r="D9" s="56">
        <f>SourceData!E105*1000</f>
        <v>289233</v>
      </c>
      <c r="E9" s="56">
        <f>SourceData!F105*1000</f>
        <v>246550</v>
      </c>
      <c r="F9" s="56">
        <f>SourceData!G105*1000</f>
        <v>0</v>
      </c>
      <c r="G9" s="56">
        <f t="shared" si="0"/>
        <v>0</v>
      </c>
      <c r="H9" s="56">
        <f t="shared" si="1"/>
        <v>0</v>
      </c>
      <c r="M9" s="142"/>
    </row>
    <row r="10" spans="1:13" s="115" customFormat="1" x14ac:dyDescent="0.25">
      <c r="A10" s="50" t="str">
        <f>SourceData!B106</f>
        <v>July</v>
      </c>
      <c r="B10" s="56">
        <f>SourceData!C106*1000</f>
        <v>278325</v>
      </c>
      <c r="C10" s="56">
        <f>SourceData!D106*1000</f>
        <v>289632</v>
      </c>
      <c r="D10" s="56">
        <f>SourceData!E106*1000</f>
        <v>288938</v>
      </c>
      <c r="E10" s="56">
        <f>SourceData!F106*1000</f>
        <v>252536</v>
      </c>
      <c r="F10" s="56">
        <f>SourceData!G106*1000</f>
        <v>0</v>
      </c>
      <c r="G10" s="56">
        <f t="shared" si="0"/>
        <v>0</v>
      </c>
      <c r="H10" s="56">
        <f t="shared" si="1"/>
        <v>0</v>
      </c>
      <c r="M10" s="142"/>
    </row>
    <row r="11" spans="1:13" s="122" customFormat="1" x14ac:dyDescent="0.25">
      <c r="A11" s="50" t="str">
        <f>SourceData!B107</f>
        <v>August</v>
      </c>
      <c r="B11" s="56">
        <f>SourceData!C107*1000</f>
        <v>278158</v>
      </c>
      <c r="C11" s="56">
        <f>SourceData!D107*1000</f>
        <v>285145</v>
      </c>
      <c r="D11" s="56">
        <f>SourceData!E107*1000</f>
        <v>287947</v>
      </c>
      <c r="E11" s="56">
        <f>SourceData!F107*1000</f>
        <v>252230</v>
      </c>
      <c r="F11" s="56">
        <f>SourceData!G107*1000</f>
        <v>0</v>
      </c>
      <c r="G11" s="56">
        <f t="shared" si="0"/>
        <v>0</v>
      </c>
      <c r="H11" s="56">
        <f t="shared" si="1"/>
        <v>0</v>
      </c>
      <c r="M11" s="142"/>
    </row>
    <row r="12" spans="1:13" s="124" customFormat="1" x14ac:dyDescent="0.25">
      <c r="A12" s="50" t="str">
        <f>SourceData!B108</f>
        <v>September</v>
      </c>
      <c r="B12" s="56">
        <f>SourceData!C108*1000</f>
        <v>277804</v>
      </c>
      <c r="C12" s="56">
        <f>SourceData!D108*1000</f>
        <v>284976</v>
      </c>
      <c r="D12" s="56">
        <f>SourceData!E108*1000</f>
        <v>287739</v>
      </c>
      <c r="E12" s="56">
        <f>SourceData!F108*1000</f>
        <v>249565</v>
      </c>
      <c r="F12" s="56">
        <f>SourceData!G108*1000</f>
        <v>0</v>
      </c>
      <c r="G12" s="56">
        <f t="shared" si="0"/>
        <v>0</v>
      </c>
      <c r="H12" s="56">
        <f t="shared" si="1"/>
        <v>0</v>
      </c>
      <c r="M12" s="142"/>
    </row>
    <row r="13" spans="1:13" s="129" customFormat="1" x14ac:dyDescent="0.25">
      <c r="A13" s="50" t="str">
        <f>SourceData!B109</f>
        <v>October</v>
      </c>
      <c r="B13" s="56">
        <f>SourceData!C109*1000</f>
        <v>278565</v>
      </c>
      <c r="C13" s="56">
        <f>SourceData!D109*1000</f>
        <v>284765</v>
      </c>
      <c r="D13" s="56">
        <f>SourceData!E109*1000</f>
        <v>288780</v>
      </c>
      <c r="E13" s="56">
        <f>SourceData!F109*1000</f>
        <v>217516</v>
      </c>
      <c r="F13" s="56">
        <f>SourceData!G109*1000</f>
        <v>0</v>
      </c>
      <c r="G13" s="56">
        <f t="shared" si="0"/>
        <v>0</v>
      </c>
      <c r="H13" s="56">
        <f t="shared" si="1"/>
        <v>0</v>
      </c>
      <c r="M13" s="142"/>
    </row>
    <row r="14" spans="1:13" s="46" customFormat="1" x14ac:dyDescent="0.25">
      <c r="A14" s="50" t="str">
        <f>SourceData!B110</f>
        <v>November</v>
      </c>
      <c r="B14" s="56">
        <f>SourceData!C110*1000</f>
        <v>277885</v>
      </c>
      <c r="C14" s="56">
        <f>SourceData!D110*1000</f>
        <v>283294</v>
      </c>
      <c r="D14" s="56">
        <f>SourceData!E110*1000</f>
        <v>288147</v>
      </c>
      <c r="E14" s="56">
        <f>SourceData!F110*1000</f>
        <v>217973</v>
      </c>
      <c r="F14" s="56">
        <f>SourceData!G110*1000</f>
        <v>0</v>
      </c>
      <c r="G14" s="56">
        <f t="shared" si="0"/>
        <v>0</v>
      </c>
      <c r="H14" s="56">
        <f t="shared" si="1"/>
        <v>0</v>
      </c>
      <c r="M14" s="142"/>
    </row>
    <row r="15" spans="1:13" s="139" customFormat="1" x14ac:dyDescent="0.25">
      <c r="A15" s="28" t="str">
        <f>SourceData!B111</f>
        <v>December</v>
      </c>
      <c r="B15" s="39">
        <f>SourceData!C111*1000</f>
        <v>278176</v>
      </c>
      <c r="C15" s="39">
        <f>SourceData!D111*1000</f>
        <v>283677</v>
      </c>
      <c r="D15" s="39">
        <f>SourceData!E111*1000</f>
        <v>289159</v>
      </c>
      <c r="E15" s="39">
        <f>SourceData!F111*1000</f>
        <v>228849</v>
      </c>
      <c r="F15" s="56">
        <f>SourceData!G111*1000</f>
        <v>0</v>
      </c>
      <c r="G15" s="56">
        <f t="shared" si="0"/>
        <v>0</v>
      </c>
      <c r="H15" s="56">
        <f t="shared" si="1"/>
        <v>0</v>
      </c>
      <c r="M15" s="142"/>
    </row>
    <row r="16" spans="1:13" s="46" customFormat="1" x14ac:dyDescent="0.25">
      <c r="A16" s="29" t="s">
        <v>63</v>
      </c>
      <c r="B16" s="40">
        <f t="shared" ref="B16:E16" si="2">AVERAGE(B4:B15)</f>
        <v>276828.16666666669</v>
      </c>
      <c r="C16" s="40">
        <f t="shared" si="2"/>
        <v>284532.5</v>
      </c>
      <c r="D16" s="40">
        <f t="shared" si="2"/>
        <v>287494.91666666669</v>
      </c>
      <c r="E16" s="40">
        <f t="shared" si="2"/>
        <v>254022.91666666666</v>
      </c>
      <c r="F16" s="58">
        <v>0</v>
      </c>
      <c r="G16" s="58">
        <f t="shared" ref="G16" si="3">IF((F16-B16)/B16*100=-100,0,IF((F16-B16)/B16*100=100,0,F16-B16)/B16*100)</f>
        <v>0</v>
      </c>
      <c r="H16" s="58">
        <f t="shared" ref="H16" si="4">IF((F16-E16)/E16*100=-100,0,IF((F16-E16)/E16*100=100,0,F16-E16)/E16*100)</f>
        <v>0</v>
      </c>
      <c r="M16" s="172"/>
    </row>
    <row r="17" spans="1:8" s="46" customFormat="1" ht="14.25" x14ac:dyDescent="0.2">
      <c r="A17" s="192" t="s">
        <v>34</v>
      </c>
      <c r="B17" s="192"/>
      <c r="C17" s="192"/>
      <c r="D17" s="192"/>
      <c r="E17" s="192"/>
      <c r="F17" s="192"/>
      <c r="G17" s="192"/>
      <c r="H17" s="192"/>
    </row>
    <row r="18" spans="1:8" ht="30" customHeight="1" x14ac:dyDescent="0.25">
      <c r="A18" s="192" t="s">
        <v>35</v>
      </c>
      <c r="B18" s="192"/>
      <c r="C18" s="192"/>
      <c r="D18" s="192"/>
      <c r="E18" s="192"/>
      <c r="F18" s="192"/>
      <c r="G18" s="192"/>
      <c r="H18" s="192"/>
    </row>
    <row r="19" spans="1:8" x14ac:dyDescent="0.25">
      <c r="A19" s="192"/>
      <c r="B19" s="192"/>
      <c r="C19" s="192"/>
      <c r="D19" s="192"/>
      <c r="E19" s="192"/>
      <c r="F19" s="192"/>
      <c r="G19" s="192"/>
      <c r="H19" s="192"/>
    </row>
    <row r="20" spans="1:8" x14ac:dyDescent="0.25">
      <c r="G20" s="121"/>
      <c r="H20" s="115"/>
    </row>
    <row r="21" spans="1:8" x14ac:dyDescent="0.25">
      <c r="G21" s="121"/>
      <c r="H21" s="122"/>
    </row>
    <row r="22" spans="1:8" x14ac:dyDescent="0.25">
      <c r="A22" s="122"/>
      <c r="G22" s="121"/>
      <c r="H22" s="122"/>
    </row>
    <row r="23" spans="1:8" x14ac:dyDescent="0.25">
      <c r="A23" s="122"/>
      <c r="G23" s="121"/>
      <c r="H23" s="122"/>
    </row>
    <row r="24" spans="1:8" x14ac:dyDescent="0.25">
      <c r="A24" s="129"/>
      <c r="G24" s="121"/>
      <c r="H24" s="90">
        <f>F14-F13</f>
        <v>0</v>
      </c>
    </row>
    <row r="25" spans="1:8" x14ac:dyDescent="0.25">
      <c r="A25" s="129"/>
      <c r="G25" s="121"/>
      <c r="H25" s="90">
        <f>F15-F14</f>
        <v>0</v>
      </c>
    </row>
    <row r="26" spans="1:8" x14ac:dyDescent="0.25">
      <c r="A26" s="129"/>
      <c r="G26" s="121"/>
      <c r="H26" s="124"/>
    </row>
    <row r="27" spans="1:8" x14ac:dyDescent="0.25">
      <c r="A27" s="129"/>
      <c r="G27" s="121"/>
      <c r="H27" s="129"/>
    </row>
    <row r="28" spans="1:8" x14ac:dyDescent="0.25">
      <c r="A28" s="129"/>
      <c r="G28" s="121"/>
      <c r="H28" s="129"/>
    </row>
    <row r="29" spans="1:8" x14ac:dyDescent="0.25">
      <c r="A29" s="129"/>
    </row>
    <row r="30" spans="1:8" x14ac:dyDescent="0.25">
      <c r="A30" s="129"/>
    </row>
    <row r="39" spans="1:1" x14ac:dyDescent="0.25">
      <c r="A39" s="122"/>
    </row>
    <row r="40" spans="1:1" x14ac:dyDescent="0.25">
      <c r="A40" s="122"/>
    </row>
    <row r="41" spans="1:1" x14ac:dyDescent="0.25">
      <c r="A41" s="122"/>
    </row>
    <row r="42" spans="1:1" x14ac:dyDescent="0.25">
      <c r="A42" s="122"/>
    </row>
    <row r="43" spans="1:1" x14ac:dyDescent="0.25">
      <c r="A43" s="122"/>
    </row>
    <row r="44" spans="1:1" x14ac:dyDescent="0.25">
      <c r="A44" s="122"/>
    </row>
  </sheetData>
  <mergeCells count="11">
    <mergeCell ref="A17:H17"/>
    <mergeCell ref="A18:H18"/>
    <mergeCell ref="A19:H19"/>
    <mergeCell ref="A1:H1"/>
    <mergeCell ref="A2:A3"/>
    <mergeCell ref="B2:B3"/>
    <mergeCell ref="C2:C3"/>
    <mergeCell ref="D2:D3"/>
    <mergeCell ref="E2:E3"/>
    <mergeCell ref="F2:F3"/>
    <mergeCell ref="G2:H2"/>
  </mergeCell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2"/>
  <sheetViews>
    <sheetView workbookViewId="0">
      <selection activeCell="L21" sqref="L21"/>
    </sheetView>
  </sheetViews>
  <sheetFormatPr defaultRowHeight="15" x14ac:dyDescent="0.25"/>
  <cols>
    <col min="1" max="1" width="7.28515625" style="9" customWidth="1"/>
    <col min="2" max="2" width="17.140625" style="9" customWidth="1"/>
    <col min="3" max="6" width="13.5703125" style="9" customWidth="1"/>
    <col min="7" max="7" width="10.28515625" style="9" customWidth="1"/>
    <col min="8" max="8" width="10.140625" style="9" customWidth="1"/>
    <col min="9" max="12" width="15.7109375" style="9" customWidth="1"/>
    <col min="13" max="13" width="18.85546875" style="9" customWidth="1"/>
    <col min="14" max="14" width="11.28515625" style="9" customWidth="1"/>
    <col min="15" max="16384" width="9.140625" style="9"/>
  </cols>
  <sheetData>
    <row r="1" spans="1:11" x14ac:dyDescent="0.25">
      <c r="A1" s="182" t="s">
        <v>181</v>
      </c>
      <c r="B1" s="182"/>
      <c r="C1" s="182"/>
      <c r="D1" s="182"/>
      <c r="E1" s="182"/>
      <c r="F1" s="182"/>
      <c r="G1" s="182"/>
      <c r="H1" s="182"/>
    </row>
    <row r="2" spans="1:11" x14ac:dyDescent="0.25">
      <c r="G2" s="204" t="s">
        <v>44</v>
      </c>
      <c r="H2" s="204"/>
    </row>
    <row r="3" spans="1:11" ht="30" x14ac:dyDescent="0.25">
      <c r="A3" s="138" t="s">
        <v>25</v>
      </c>
      <c r="B3" s="138" t="s">
        <v>89</v>
      </c>
      <c r="C3" s="134">
        <v>43831</v>
      </c>
      <c r="D3" s="134">
        <v>43891</v>
      </c>
      <c r="E3" s="134">
        <v>44166</v>
      </c>
      <c r="F3" s="134">
        <v>44197</v>
      </c>
      <c r="G3" s="133" t="s">
        <v>168</v>
      </c>
      <c r="H3" s="133" t="s">
        <v>180</v>
      </c>
    </row>
    <row r="4" spans="1:11" x14ac:dyDescent="0.25">
      <c r="A4" s="138">
        <v>1</v>
      </c>
      <c r="B4" s="2" t="s">
        <v>179</v>
      </c>
      <c r="C4" s="132">
        <v>101532</v>
      </c>
      <c r="D4" s="132">
        <v>103241</v>
      </c>
      <c r="E4" s="132">
        <v>94712</v>
      </c>
      <c r="F4" s="132">
        <v>94168</v>
      </c>
      <c r="G4" s="69">
        <v>-7.252885789701768</v>
      </c>
      <c r="H4" s="69">
        <v>-8.7881752404567948</v>
      </c>
    </row>
    <row r="5" spans="1:11" x14ac:dyDescent="0.25">
      <c r="A5" s="138">
        <v>3</v>
      </c>
      <c r="B5" s="2" t="s">
        <v>177</v>
      </c>
      <c r="C5" s="132">
        <v>86091</v>
      </c>
      <c r="D5" s="132">
        <v>85901</v>
      </c>
      <c r="E5" s="132">
        <v>58655</v>
      </c>
      <c r="F5" s="132">
        <v>72271</v>
      </c>
      <c r="G5" s="69">
        <v>-16.052781359259388</v>
      </c>
      <c r="H5" s="69">
        <v>-15.867102827673719</v>
      </c>
      <c r="K5" s="120"/>
    </row>
    <row r="6" spans="1:11" x14ac:dyDescent="0.25">
      <c r="A6" s="138">
        <v>2</v>
      </c>
      <c r="B6" s="2" t="s">
        <v>178</v>
      </c>
      <c r="C6" s="132">
        <v>85705</v>
      </c>
      <c r="D6" s="132">
        <v>85080</v>
      </c>
      <c r="E6" s="132">
        <v>59807</v>
      </c>
      <c r="F6" s="132">
        <v>59308</v>
      </c>
      <c r="G6" s="69">
        <v>-30.799836648970302</v>
      </c>
      <c r="H6" s="69">
        <v>-30.291490362012226</v>
      </c>
    </row>
    <row r="7" spans="1:11" x14ac:dyDescent="0.25">
      <c r="A7" s="138">
        <v>4</v>
      </c>
      <c r="B7" s="2" t="s">
        <v>176</v>
      </c>
      <c r="C7" s="132">
        <v>17013</v>
      </c>
      <c r="D7" s="132">
        <v>16987</v>
      </c>
      <c r="E7" s="132">
        <v>15675</v>
      </c>
      <c r="F7" s="132">
        <v>15799</v>
      </c>
      <c r="G7" s="69">
        <v>-7.135719743725387</v>
      </c>
      <c r="H7" s="69">
        <v>-6.9935833284276221</v>
      </c>
    </row>
    <row r="8" spans="1:11" s="2" customFormat="1" x14ac:dyDescent="0.25">
      <c r="A8" s="138"/>
      <c r="B8" s="2" t="s">
        <v>51</v>
      </c>
      <c r="C8" s="160">
        <v>290341</v>
      </c>
      <c r="D8" s="160">
        <v>291209</v>
      </c>
      <c r="E8" s="160">
        <v>228849</v>
      </c>
      <c r="F8" s="160">
        <v>241546</v>
      </c>
      <c r="G8" s="159">
        <v>-16.806100412962689</v>
      </c>
      <c r="H8" s="159">
        <v>-17.054074565003141</v>
      </c>
    </row>
    <row r="9" spans="1:11" x14ac:dyDescent="0.25">
      <c r="B9" s="2"/>
      <c r="C9" s="132"/>
      <c r="D9" s="132"/>
      <c r="E9" s="132"/>
      <c r="F9" s="132"/>
      <c r="G9" s="69"/>
      <c r="H9" s="69"/>
    </row>
    <row r="10" spans="1:11" ht="11.25" customHeight="1" x14ac:dyDescent="0.25">
      <c r="A10" s="184" t="s">
        <v>154</v>
      </c>
      <c r="B10" s="184"/>
      <c r="C10" s="184"/>
      <c r="D10" s="184"/>
      <c r="E10" s="184"/>
      <c r="F10" s="184"/>
      <c r="G10" s="184"/>
      <c r="H10" s="184"/>
    </row>
    <row r="11" spans="1:11" ht="11.25" customHeight="1" x14ac:dyDescent="0.25">
      <c r="A11" s="184" t="s">
        <v>162</v>
      </c>
      <c r="B11" s="184"/>
      <c r="C11" s="184"/>
      <c r="D11" s="184"/>
      <c r="E11" s="184"/>
      <c r="F11" s="184"/>
      <c r="G11" s="184"/>
      <c r="H11" s="184"/>
    </row>
    <row r="12" spans="1:11" ht="11.25" customHeight="1" x14ac:dyDescent="0.25">
      <c r="A12" s="184" t="s">
        <v>151</v>
      </c>
      <c r="B12" s="184"/>
      <c r="C12" s="184"/>
      <c r="D12" s="184"/>
      <c r="E12" s="184"/>
      <c r="F12" s="184"/>
      <c r="G12" s="184"/>
      <c r="H12" s="184"/>
    </row>
  </sheetData>
  <sortState ref="A4:H7">
    <sortCondition descending="1" ref="F4:F7"/>
  </sortState>
  <mergeCells count="5">
    <mergeCell ref="A12:H12"/>
    <mergeCell ref="A1:H1"/>
    <mergeCell ref="G2:H2"/>
    <mergeCell ref="A10:H10"/>
    <mergeCell ref="A11:H1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92D050"/>
    <pageSetUpPr fitToPage="1"/>
  </sheetPr>
  <dimension ref="A1:G18"/>
  <sheetViews>
    <sheetView showGridLines="0" zoomScaleNormal="100" workbookViewId="0">
      <selection sqref="A1:E1"/>
    </sheetView>
  </sheetViews>
  <sheetFormatPr defaultColWidth="9.140625" defaultRowHeight="15" x14ac:dyDescent="0.25"/>
  <cols>
    <col min="1" max="1" width="12.140625" style="19" bestFit="1" customWidth="1"/>
    <col min="2" max="5" width="10.5703125" style="19" customWidth="1"/>
    <col min="6" max="16384" width="9.140625" style="19"/>
  </cols>
  <sheetData>
    <row r="1" spans="1:7" ht="39.75" customHeight="1" x14ac:dyDescent="0.25">
      <c r="A1" s="187" t="s">
        <v>52</v>
      </c>
      <c r="B1" s="187"/>
      <c r="C1" s="187"/>
      <c r="D1" s="187"/>
      <c r="E1" s="187"/>
    </row>
    <row r="2" spans="1:7" x14ac:dyDescent="0.25">
      <c r="A2" s="192" t="s">
        <v>50</v>
      </c>
      <c r="B2" s="192"/>
      <c r="C2" s="192"/>
      <c r="D2" s="192"/>
      <c r="E2" s="192"/>
    </row>
    <row r="3" spans="1:7" x14ac:dyDescent="0.25">
      <c r="A3" s="44" t="s">
        <v>10</v>
      </c>
      <c r="B3" s="44">
        <v>2018</v>
      </c>
      <c r="C3" s="44">
        <v>2019</v>
      </c>
      <c r="D3" s="44">
        <v>2020</v>
      </c>
      <c r="E3" s="44">
        <v>2021</v>
      </c>
    </row>
    <row r="4" spans="1:7" s="46" customFormat="1" ht="14.25" x14ac:dyDescent="0.2">
      <c r="A4" s="53" t="s">
        <v>11</v>
      </c>
      <c r="B4" s="98">
        <v>2.6</v>
      </c>
      <c r="C4" s="98">
        <v>5.4</v>
      </c>
      <c r="D4" s="98">
        <v>5.0999999999999996</v>
      </c>
      <c r="E4" s="98">
        <v>-7</v>
      </c>
    </row>
    <row r="5" spans="1:7" s="99" customFormat="1" x14ac:dyDescent="0.25">
      <c r="A5" s="50" t="s">
        <v>12</v>
      </c>
      <c r="B5" s="57">
        <v>2.4</v>
      </c>
      <c r="C5" s="57">
        <v>5.4</v>
      </c>
      <c r="D5" s="57">
        <v>5.0999999999999996</v>
      </c>
      <c r="E5" s="100">
        <v>0</v>
      </c>
    </row>
    <row r="6" spans="1:7" s="102" customFormat="1" x14ac:dyDescent="0.25">
      <c r="A6" s="50" t="s">
        <v>13</v>
      </c>
      <c r="B6" s="57">
        <v>2.4</v>
      </c>
      <c r="C6" s="57">
        <v>5.3</v>
      </c>
      <c r="D6" s="57">
        <v>4.5</v>
      </c>
      <c r="E6" s="52">
        <v>0</v>
      </c>
    </row>
    <row r="7" spans="1:7" s="109" customFormat="1" x14ac:dyDescent="0.25">
      <c r="A7" s="50" t="s">
        <v>14</v>
      </c>
      <c r="B7" s="57">
        <v>2.4</v>
      </c>
      <c r="C7" s="57">
        <v>4.8</v>
      </c>
      <c r="D7" s="57">
        <v>4.0999999999999996</v>
      </c>
      <c r="E7" s="52">
        <v>0</v>
      </c>
    </row>
    <row r="8" spans="1:7" s="110" customFormat="1" x14ac:dyDescent="0.25">
      <c r="A8" s="50" t="s">
        <v>15</v>
      </c>
      <c r="B8" s="57">
        <v>2.2999999999999998</v>
      </c>
      <c r="C8" s="57">
        <v>4.5999999999999996</v>
      </c>
      <c r="D8" s="57">
        <v>3.7</v>
      </c>
      <c r="E8" s="52">
        <v>0</v>
      </c>
    </row>
    <row r="9" spans="1:7" s="110" customFormat="1" x14ac:dyDescent="0.25">
      <c r="A9" s="50" t="s">
        <v>16</v>
      </c>
      <c r="B9" s="57">
        <v>1.8</v>
      </c>
      <c r="C9" s="57">
        <v>5.0999999999999996</v>
      </c>
      <c r="D9" s="57">
        <v>2.8</v>
      </c>
      <c r="E9" s="52">
        <v>0</v>
      </c>
    </row>
    <row r="10" spans="1:7" s="115" customFormat="1" x14ac:dyDescent="0.25">
      <c r="A10" s="50" t="s">
        <v>17</v>
      </c>
      <c r="B10" s="57">
        <v>1.9</v>
      </c>
      <c r="C10" s="57">
        <v>4.9000000000000004</v>
      </c>
      <c r="D10" s="57">
        <v>2.4</v>
      </c>
      <c r="E10" s="52">
        <v>0</v>
      </c>
    </row>
    <row r="11" spans="1:7" s="122" customFormat="1" x14ac:dyDescent="0.25">
      <c r="A11" s="50" t="s">
        <v>18</v>
      </c>
      <c r="B11" s="57">
        <v>2.2000000000000002</v>
      </c>
      <c r="C11" s="57">
        <v>4.8</v>
      </c>
      <c r="D11" s="57">
        <v>1.1000000000000001</v>
      </c>
      <c r="E11" s="52">
        <v>0</v>
      </c>
    </row>
    <row r="12" spans="1:7" s="124" customFormat="1" x14ac:dyDescent="0.25">
      <c r="A12" s="50" t="s">
        <v>19</v>
      </c>
      <c r="B12" s="57">
        <v>2.5</v>
      </c>
      <c r="C12" s="57">
        <v>4.8</v>
      </c>
      <c r="D12" s="57">
        <v>-3.3</v>
      </c>
      <c r="E12" s="155">
        <v>0</v>
      </c>
      <c r="G12" s="51"/>
    </row>
    <row r="13" spans="1:7" s="129" customFormat="1" x14ac:dyDescent="0.25">
      <c r="A13" s="50" t="s">
        <v>20</v>
      </c>
      <c r="B13" s="57">
        <v>2.4</v>
      </c>
      <c r="C13" s="57">
        <v>4.7</v>
      </c>
      <c r="D13" s="57">
        <v>-5.3</v>
      </c>
      <c r="E13" s="155">
        <v>0</v>
      </c>
      <c r="G13" s="51"/>
    </row>
    <row r="14" spans="1:7" s="46" customFormat="1" x14ac:dyDescent="0.25">
      <c r="A14" s="50" t="s">
        <v>21</v>
      </c>
      <c r="B14" s="57">
        <v>2</v>
      </c>
      <c r="C14" s="57">
        <v>5</v>
      </c>
      <c r="D14" s="57">
        <v>-5.8</v>
      </c>
      <c r="E14" s="155">
        <v>0</v>
      </c>
      <c r="G14" s="125"/>
    </row>
    <row r="15" spans="1:7" s="139" customFormat="1" x14ac:dyDescent="0.25">
      <c r="A15" s="37" t="s">
        <v>22</v>
      </c>
      <c r="B15" s="151">
        <v>2</v>
      </c>
      <c r="C15" s="151">
        <v>5.3</v>
      </c>
      <c r="D15" s="151">
        <v>-6.2</v>
      </c>
      <c r="E15" s="156">
        <v>0</v>
      </c>
      <c r="G15" s="51"/>
    </row>
    <row r="16" spans="1:7" ht="30" customHeight="1" x14ac:dyDescent="0.25">
      <c r="A16" s="200" t="s">
        <v>34</v>
      </c>
      <c r="B16" s="200"/>
      <c r="C16" s="200"/>
      <c r="D16" s="200"/>
      <c r="E16" s="200"/>
      <c r="G16" s="51"/>
    </row>
    <row r="17" spans="1:7" ht="30" customHeight="1" x14ac:dyDescent="0.25">
      <c r="A17" s="200" t="s">
        <v>35</v>
      </c>
      <c r="B17" s="200"/>
      <c r="C17" s="200"/>
      <c r="D17" s="200"/>
      <c r="E17" s="200"/>
      <c r="G17" s="51"/>
    </row>
    <row r="18" spans="1:7" x14ac:dyDescent="0.25">
      <c r="A18" s="88" t="s">
        <v>96</v>
      </c>
      <c r="B18" s="89"/>
      <c r="C18" s="89"/>
      <c r="D18" s="89"/>
      <c r="E18" s="89"/>
    </row>
  </sheetData>
  <mergeCells count="4">
    <mergeCell ref="A1:E1"/>
    <mergeCell ref="A2:E2"/>
    <mergeCell ref="A16:E16"/>
    <mergeCell ref="A17:E17"/>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40"/>
  <sheetViews>
    <sheetView workbookViewId="0">
      <selection sqref="A1:XFD1048576"/>
    </sheetView>
  </sheetViews>
  <sheetFormatPr defaultColWidth="9.140625" defaultRowHeight="15" x14ac:dyDescent="0.25"/>
  <cols>
    <col min="1" max="1" width="144.42578125" style="11" customWidth="1"/>
    <col min="2" max="2" width="10.7109375" style="11" bestFit="1" customWidth="1"/>
    <col min="3" max="3" width="33.28515625" style="11" customWidth="1"/>
    <col min="4" max="16384" width="9.140625" style="11"/>
  </cols>
  <sheetData>
    <row r="1" spans="1:6" x14ac:dyDescent="0.25">
      <c r="A1" s="11" t="str">
        <f>CONCATENATE(SourceData!C1, " ", SourceData!A2, " Passenger Airline Employment Data")</f>
        <v>January 2021 Passenger Airline Employment Data</v>
      </c>
    </row>
    <row r="3" spans="1:6" ht="60" x14ac:dyDescent="0.25">
      <c r="A3" s="91" t="str">
        <f>CONCATENATE("U.S. scheduled passenger airlines employed ", ABS(Table1!F16)," percent", IF(Table1!F16&gt;0, " more ", " fewer "), "workers in ", SourceData!C1," ",SourceData!A2, " than in ", SourceData!C1, " ", SourceData!A2-1, ", the U.S. Department of Transportation’s Bureau of Transportation Statistics (BTS) reported today.  ", SourceData!C1, " was the highest monthly full-time equivalent (FTE) employment total (", TEXT(SourceData!G69,"###,###"), "FTEs) since December 2004 (436,909 FTEs) and was the 53rd consecutive month that U.S. scheduled passenger airline FTE exceeded the same month of the previous year (Tables 1, 2, 3). ")</f>
        <v xml:space="preserve">U.S. scheduled passenger airlines employed 12.8 percent fewer workers in January 2021 than in January 2020, the U.S. Department of Transportation’s Bureau of Transportation Statistics (BTS) reported today.  January was the highest monthly full-time equivalent (FTE) employment total (397,999FTEs) since December 2004 (436,909 FTEs) and was the 53rd consecutive month that U.S. scheduled passenger airline FTE exceeded the same month of the previous year (Tables 1, 2, 3). </v>
      </c>
    </row>
    <row r="4" spans="1:6" x14ac:dyDescent="0.25">
      <c r="A4" s="10"/>
      <c r="D4" s="11" t="s">
        <v>97</v>
      </c>
    </row>
    <row r="5" spans="1:6" s="10" customFormat="1" ht="48.75" customHeight="1" x14ac:dyDescent="0.25">
      <c r="A5" s="10" t="str">
        <f ca="1">CONCATENATE("Month-to-month, the number of FTEs ",IF(Table1a!F15&gt;0,"rose ","fell "), ABS(Table1a!F15), " percent"," from ",SourceData!E1, " to ", SourceData!C1," (Table 1A).  The scheduled passenger airlines employed ",  TEXT(ABS(ROUND(OFFSET(Table3!G4,SourceData!A1-1,0),1)), "###,###.0"), " percent ", IF(Table3!G4 &gt;0,"more ", "fewer "), "FTEs in ", SourceData!C1, " ", SourceData!A2, " than in ", SourceData!C1, " ", SourceData!A2-4, ", an ", IF(Table3!G4&gt;0, "increase ", "decrease "), "of ", TEXT(ABS(OFFSET(Table3!F4,SourceData!A1-1,0) -OFFSET(Table3!B4,SourceData!A1-1,0)),"###,###"), " FTEs (Table 3). Scheduled passenger airline categories include network, low-cost, regional and other airlines. ", HYPERLINK("http://www.transtats.bts.gov/Employment/","Historical employment data")," can be found on the BTS web site.")</f>
        <v>Month-to-month, the number of FTEs rose 4.92931753589488 percent from December to January (Table 1A).  The scheduled passenger airlines employed 4.7 percent fewer FTEs in January 2021 than in January 2017, an decrease of 19,834 FTEs (Table 3). Scheduled passenger airline categories include network, low-cost, regional and other airlines. Historical employment data can be found on the BTS web site.</v>
      </c>
      <c r="B5" s="11"/>
    </row>
    <row r="6" spans="1:6" x14ac:dyDescent="0.25">
      <c r="A6" s="10"/>
    </row>
    <row r="7" spans="1:6" x14ac:dyDescent="0.25">
      <c r="A7" s="10" t="e">
        <f>CONCATENATE("The four network airlines that collectively employ ",TEXT(ROUND(Table4!B8,1), "###,###.0"), " percent of the scheduled passenger airline FTEs reported ", Table1!B16, " percent", IF(Table1!B16&gt;0," more ", " fewer "), "FTEs in ", SourceData!C1, " ", SourceData!A2, " than in ", SourceData!C1, " ", SourceData!A2-1, ", an ", IF(Table1!B16&gt;0, "increase ", "decrease"), " of ", TEXT(ABS(#REF!-#REF!), "###,###"), " FTEs (Tables 7, 8, 9). ")</f>
        <v>#REF!</v>
      </c>
    </row>
    <row r="8" spans="1:6" ht="30" x14ac:dyDescent="0.25">
      <c r="A8" s="10" t="str">
        <f>CONCATENATE("Although and United Airlines saw a decrease, Alaska Airlines, Delta Air Lines and American Airlines increased FTEs from ", SourceData!C1," ", (SourceData!A2)-1,  ".  Month-to-month, the number of network airline FTEs", IF(Table1a!B15&gt;0, " rose ", IF(Table1a!B15=0, " showed no change", " fell ")), ABS(Table1a!B15)," percent from ", SourceData!E1, " to ", SourceData!C1, " (Table 1A).")</f>
        <v>Although and United Airlines saw a decrease, Alaska Airlines, Delta Air Lines and American Airlines increased FTEs from January 2020.  Month-to-month, the number of network airline FTEs rose 5.5 percent from December to January (Table 1A).</v>
      </c>
    </row>
    <row r="9" spans="1:6" x14ac:dyDescent="0.25">
      <c r="A9" s="10"/>
      <c r="C9" s="77"/>
      <c r="F9" s="10"/>
    </row>
    <row r="10" spans="1:6" x14ac:dyDescent="0.25">
      <c r="A10" s="10" t="e">
        <f ca="1">CONCATENATE("The network airlines employed ", TEXT(ROUND(OFFSET(Table8!G4,SourceData!A1-1,0),1), "###,###.0"), " percent",IF(OFFSET(Table8!G4,SourceData!A1-1,0)&gt;0, " more ", " fewer "),"FTEs in ", SourceData!C1, " ",SourceData!A2," than in ", SourceData!C1, " ", SourceData!A2-4, ", an ", IF(OFFSET(Table8!G4,SourceData!A1-1,0)&gt;0, " increase ", " decrease ")," of ", TEXT(ABS(#REF!-#REF!), "###,###")," FTEs (Tables 8, 9). Network airlines operate a significant portion of their flights using at least one hub where connections are made for flights to down-line destinations or spoke cities.")</f>
        <v>#REF!</v>
      </c>
      <c r="C10" s="77"/>
    </row>
    <row r="11" spans="1:6" x14ac:dyDescent="0.25">
      <c r="A11" s="10"/>
      <c r="C11" s="77"/>
    </row>
    <row r="12" spans="1:6" ht="30" x14ac:dyDescent="0.25">
      <c r="A12" s="10" t="e">
        <f ca="1">CONCATENATE("The five low-cost carriers reported ",ROUND(OFFSET(Table11!H4,SourceData!A1-1,0),1)," percent", IF(OFFSET(Table11!H4,SourceData!A1-1,0)&gt;0, " more ", " fewer "),"FTEs in ", SourceData!C1, " ", SourceData!A2, " than the six carriers who reported in ", SourceData!C1, " ", SourceData!A2-1, ", an", IF(OFFSET(Table11!H4,SourceData!A1-1,0)&gt;0, " increase ", " decrease "),"of ", TEXT(ABS(#REF!-#REF!),"###,###"), " FTEs (Tables 10, 11, 12). ")</f>
        <v>#REF!</v>
      </c>
      <c r="C12" s="77"/>
    </row>
    <row r="13" spans="1:6" x14ac:dyDescent="0.25">
      <c r="A13" s="11" t="e">
        <f ca="1">_xlfn.CONCAT("Spirit Airlines, Frontier Airlines, Allegiant Airlines, JetBlue Airways and Southwest Airlines increased  FTEs from ", SourceData!C1, " ", SourceData!A2-1, " (Tables 12). " )</f>
        <v>#NAME?</v>
      </c>
      <c r="C13" s="77"/>
    </row>
    <row r="14" spans="1:6" ht="30" x14ac:dyDescent="0.25">
      <c r="A14" s="10" t="e">
        <f>CONCATENATE("Month-to-month, the number of low-cost airline FTEs", IF(Table1a!C15&gt;0, " rose ", " fell "),ABS(Table1a!C15)," percent from ",SourceData!E1," to ",SourceData!C1," (Table 1A).","  The five low-cost airlines employed ", TEXT(ROUND(#REF!,1),"###,###.0"), " percent", IF(#REF!&gt;0, " more ", " fewer "),"FTEs in ", SourceData!C1, " ", SourceData!A2, " than the six carriers who reported in ", SourceData!C1, " ", SourceData!A2-4, ", an ",  IF(#REF!&gt;0, "increase ", "decrease "), " of ", TEXT(ABS(#REF!-#REF!),"###,###"), " FTEs (Tables 11, 12). ")</f>
        <v>#REF!</v>
      </c>
      <c r="C14" s="77"/>
    </row>
    <row r="15" spans="1:6" x14ac:dyDescent="0.25">
      <c r="A15" s="10" t="s">
        <v>57</v>
      </c>
      <c r="C15" s="77"/>
    </row>
    <row r="16" spans="1:6" x14ac:dyDescent="0.25">
      <c r="A16" s="10"/>
      <c r="C16" s="77"/>
    </row>
    <row r="17" spans="1:3" x14ac:dyDescent="0.25">
      <c r="A17" s="10" t="e">
        <f ca="1">CONCATENATE("The 10 regional carriers reported ",ROUND(OFFSET(Table14!H4,SourceData!A1-1,0),1)," percent", IF(OFFSET(Table14!H4,SourceData!A1-1,0)&gt;0," more ", " fewer "),"FTEs in ",SourceData!C1, " ",SourceData!A2,"  than the 11 carriers that reported in ", SourceData!C1," ",SourceData!A2-1,", an ", IF(OFFSET(Table14!H4,SourceData!A1-1,0)&gt;0,"increase ", "decrease ")," of ", TEXT(ABS(#REF!-#REF!),"###,###"), " FTEs (Tables 13, 14, 15).  Seven regional airlines –PSA Airlines,SkyWest Airlines, Endeavor Air, Envoy Air, Horizon Air and Republic Airlines increased FTEs from ", SourceData!C1," ",  SourceData!A2-1,".   ")</f>
        <v>#REF!</v>
      </c>
      <c r="C17" s="76"/>
    </row>
    <row r="18" spans="1:3" x14ac:dyDescent="0.25">
      <c r="A18" s="10" t="e">
        <f>CONCATENATE("ExpressJet Airlines, Compass Airlines and GoJet Airlines reported a decrease (Table 15). Month-to-month, the number of regional airline FTEs",IF(Table1a!D15&gt;0, " rose ", " fell "), Table1a!D15," percent from ",SourceData!E1, " to ",SourceData!C1, " (Table 1A). The 10 regional carriers reporting in ",SourceData!C1, " ", SourceData!A2," employed ",ROUND(ABS(#REF!),1)," percent",IF(#REF!&gt;0, " more ", " fewer "),"FTEs in ",SourceData!C1,"  ", SourceData!A2," than the 15 carriers reporting in ",SourceData!C1," ", SourceData!A2-4,", an ",IF(#REF!&gt;0, "increase ", "decrease "),"of ", TEXT(#REF!-#REF!,"###,###"), " FTEs (Tables 14, 15). ")</f>
        <v>#REF!</v>
      </c>
    </row>
    <row r="19" spans="1:3" x14ac:dyDescent="0.25">
      <c r="A19" s="10" t="s">
        <v>58</v>
      </c>
    </row>
    <row r="20" spans="1:3" x14ac:dyDescent="0.25">
      <c r="A20" s="10"/>
    </row>
    <row r="21" spans="1:3" ht="30" x14ac:dyDescent="0.25">
      <c r="A21" s="10" t="str">
        <f>CONCATENATE("Carrier Groups: The four network airlines employed ", Table5!B7," percent of the ", TEXT(Table4!F7, "##,###")," FTEs employed by all scheduled passenger airlines in ",SourceData!C1, ", the six low-cost carriers employed ", Table5!C7, " percent and the 11 regional carriers employed ", Table5!D7, " percent (Table 4). ")</f>
        <v xml:space="preserve">Carrier Groups: The four network airlines employed 60.7 percent of the 397,999 FTEs employed by all scheduled passenger airlines in January, the six low-cost carriers employed 22.9 percent and the 11 regional carriers employed 14.5 percent (Table 4). </v>
      </c>
    </row>
    <row r="22" spans="1:3" ht="30" x14ac:dyDescent="0.25">
      <c r="A22" s="10" t="str">
        <f>CONCATENATE("In comparison, in ", SourceData!C1, " ", SourceData!A2-11, ", network airlines employed ", Table5!B4, " percent, six low-cost carriers employed ", Table5!C4, " percent and regional carriers employed ", Table5!D4, " (Table5).")</f>
        <v>In comparison, in January 2010, network airlines employed 68 percent, six low-cost carriers employed 16.8 percent and regional carriers employed 13.7 (Table5).</v>
      </c>
    </row>
    <row r="25" spans="1:3" x14ac:dyDescent="0.25">
      <c r="A25" s="10"/>
    </row>
    <row r="26" spans="1:3" x14ac:dyDescent="0.25">
      <c r="A26" s="10" t="e">
        <f>CONCATENATE("Top Employers by Group: ",#REF!, " employed the most FTEs (",TEXT(#REF!,"##,###"),") in ", SourceData!C1," among the network airlines, ",#REF!, " employed the most FTEs (", TEXT(#REF!,"##,###"),") among low-cost airlines, and ",#REF!, " employed the most FTEs (", TEXT(#REF!,"##,###"), ") among regional airlines. ")</f>
        <v>#REF!</v>
      </c>
      <c r="C26" s="11" t="s">
        <v>98</v>
      </c>
    </row>
    <row r="27" spans="1:3" ht="30" x14ac:dyDescent="0.25">
      <c r="A27" s="10" t="str">
        <f>CONCATENATE("The three airlines with the most FTEs in ",SourceData!C1," – American, Delta  and United– employed ",ROUND(100*(SUM(Table6!C4:C6))/Table4!F7,1)," percent of the month’s total passenger airline FTEs (Tables 3, 6). ")</f>
        <v xml:space="preserve">The three airlines with the most FTEs in January – American, Delta  and United– employed 56.7 percent of the month’s total passenger airline FTEs (Tables 3, 6). </v>
      </c>
    </row>
    <row r="28" spans="1:3" x14ac:dyDescent="0.25">
      <c r="A28" s="10"/>
    </row>
    <row r="29" spans="1:3" x14ac:dyDescent="0.25">
      <c r="A29" s="10" t="s">
        <v>54</v>
      </c>
    </row>
    <row r="30" spans="1:3" x14ac:dyDescent="0.25">
      <c r="A30" s="10"/>
    </row>
    <row r="31" spans="1:3" ht="30" x14ac:dyDescent="0.25">
      <c r="A31" s="10" t="s">
        <v>55</v>
      </c>
    </row>
    <row r="32" spans="1:3" x14ac:dyDescent="0.25">
      <c r="A32" s="10"/>
    </row>
    <row r="33" spans="1:1" ht="30" x14ac:dyDescent="0.25">
      <c r="A33" s="10" t="s">
        <v>95</v>
      </c>
    </row>
    <row r="34" spans="1:1" x14ac:dyDescent="0.25">
      <c r="A34" s="10"/>
    </row>
    <row r="35" spans="1:1" ht="30" x14ac:dyDescent="0.25">
      <c r="A35" s="10" t="s">
        <v>115</v>
      </c>
    </row>
    <row r="36" spans="1:1" x14ac:dyDescent="0.25">
      <c r="A36" s="10"/>
    </row>
    <row r="37" spans="1:1" x14ac:dyDescent="0.25">
      <c r="A37" s="10"/>
    </row>
    <row r="38" spans="1:1" x14ac:dyDescent="0.25">
      <c r="A38" s="10"/>
    </row>
    <row r="39" spans="1:1" x14ac:dyDescent="0.25">
      <c r="A39" s="10"/>
    </row>
    <row r="40" spans="1:1" x14ac:dyDescent="0.25">
      <c r="A40" s="10"/>
    </row>
  </sheetData>
  <pageMargins left="0.7" right="0.7" top="0.75" bottom="0.7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2D050"/>
    <pageSetUpPr fitToPage="1"/>
  </sheetPr>
  <dimension ref="A1:J30"/>
  <sheetViews>
    <sheetView showGridLines="0" zoomScaleNormal="100" zoomScaleSheetLayoutView="100" workbookViewId="0">
      <selection activeCell="L14" sqref="L14"/>
    </sheetView>
  </sheetViews>
  <sheetFormatPr defaultColWidth="9.140625" defaultRowHeight="15" x14ac:dyDescent="0.25"/>
  <cols>
    <col min="1" max="1" width="20.42578125" style="19" bestFit="1" customWidth="1"/>
    <col min="2" max="6" width="10" style="19" bestFit="1" customWidth="1"/>
    <col min="7" max="8" width="9.140625" style="19" customWidth="1"/>
    <col min="9" max="16384" width="9.140625" style="19"/>
  </cols>
  <sheetData>
    <row r="1" spans="1:10" s="22" customFormat="1" x14ac:dyDescent="0.25">
      <c r="A1" s="205" t="str">
        <f>CONCATENATE("Table 11:  Low-Cost Airlines Full-time Equivalent Employees* by Month ", B3, " - ", F3)</f>
        <v>Table 11:  Low-Cost Airlines Full-time Equivalent Employees* by Month 2017 - 2021</v>
      </c>
      <c r="B1" s="205"/>
      <c r="C1" s="205"/>
      <c r="D1" s="205"/>
      <c r="E1" s="205"/>
      <c r="F1" s="205"/>
      <c r="G1" s="205"/>
      <c r="H1" s="205"/>
    </row>
    <row r="2" spans="1:10" x14ac:dyDescent="0.25">
      <c r="G2" s="201" t="s">
        <v>44</v>
      </c>
      <c r="H2" s="201"/>
    </row>
    <row r="3" spans="1:10" ht="31.5" customHeight="1" x14ac:dyDescent="0.25">
      <c r="A3" s="83"/>
      <c r="B3" s="83">
        <f>SourceData!C99</f>
        <v>2017</v>
      </c>
      <c r="C3" s="83">
        <f>SourceData!D99</f>
        <v>2018</v>
      </c>
      <c r="D3" s="83">
        <f>SourceData!E99</f>
        <v>2019</v>
      </c>
      <c r="E3" s="83">
        <f>SourceData!F99</f>
        <v>2020</v>
      </c>
      <c r="F3" s="83">
        <f>SourceData!G99</f>
        <v>2021</v>
      </c>
      <c r="G3" s="63" t="str">
        <f>CONCATENATE(B3, " - ",F3)</f>
        <v>2017 - 2021</v>
      </c>
      <c r="H3" s="63" t="str">
        <f>CONCATENATE(E3, " - ",F3)</f>
        <v>2020 - 2021</v>
      </c>
    </row>
    <row r="4" spans="1:10" s="46" customFormat="1" ht="14.25" x14ac:dyDescent="0.2">
      <c r="A4" s="53" t="str">
        <f>SourceData!B132</f>
        <v>January</v>
      </c>
      <c r="B4" s="85">
        <f>SourceData!C132*1000</f>
        <v>86287</v>
      </c>
      <c r="C4" s="85">
        <f>SourceData!D132*1000</f>
        <v>88502</v>
      </c>
      <c r="D4" s="85">
        <f>SourceData!E132*1000</f>
        <v>93307</v>
      </c>
      <c r="E4" s="85">
        <f>SourceData!F132*1000</f>
        <v>98040</v>
      </c>
      <c r="F4" s="85">
        <f>SourceData!G132*1000</f>
        <v>91174</v>
      </c>
      <c r="G4" s="54">
        <f t="shared" ref="G4:G13" si="0">IF((F4-B4)/B4*100=-100,0,IF((F4-B4)/B4*100=100,0,F4-B4)/B4*100)</f>
        <v>5.6636573296093271</v>
      </c>
      <c r="H4" s="98">
        <f t="shared" ref="H4:H13" si="1">IF((F4-E4)/E4*100=-100,0,IF((F4-E4)/E4*100=100,0,F4-E4)/E4*100)</f>
        <v>-7.0032639738882088</v>
      </c>
    </row>
    <row r="5" spans="1:10" s="99" customFormat="1" x14ac:dyDescent="0.25">
      <c r="A5" s="50" t="str">
        <f>SourceData!B133</f>
        <v>February</v>
      </c>
      <c r="B5" s="56">
        <f>SourceData!C133*1000</f>
        <v>87030</v>
      </c>
      <c r="C5" s="56">
        <f>SourceData!D133*1000</f>
        <v>89096</v>
      </c>
      <c r="D5" s="56">
        <f>SourceData!E133*1000</f>
        <v>93888</v>
      </c>
      <c r="E5" s="56">
        <f>SourceData!F133*1000</f>
        <v>98650</v>
      </c>
      <c r="F5" s="56">
        <f>SourceData!G133*1000</f>
        <v>0</v>
      </c>
      <c r="G5" s="52">
        <f t="shared" si="0"/>
        <v>0</v>
      </c>
      <c r="H5" s="52">
        <f t="shared" si="1"/>
        <v>0</v>
      </c>
      <c r="J5" s="142"/>
    </row>
    <row r="6" spans="1:10" s="102" customFormat="1" x14ac:dyDescent="0.25">
      <c r="A6" s="50" t="str">
        <f>SourceData!B134</f>
        <v>March</v>
      </c>
      <c r="B6" s="56">
        <f>SourceData!C134*1000</f>
        <v>87532</v>
      </c>
      <c r="C6" s="56">
        <f>SourceData!D134*1000</f>
        <v>89593</v>
      </c>
      <c r="D6" s="56">
        <f>SourceData!E134*1000</f>
        <v>94303</v>
      </c>
      <c r="E6" s="56">
        <f>SourceData!F134*1000</f>
        <v>98531</v>
      </c>
      <c r="F6" s="56">
        <f>SourceData!G134*1000</f>
        <v>0</v>
      </c>
      <c r="G6" s="52">
        <f t="shared" si="0"/>
        <v>0</v>
      </c>
      <c r="H6" s="52">
        <f t="shared" si="1"/>
        <v>0</v>
      </c>
      <c r="J6" s="142"/>
    </row>
    <row r="7" spans="1:10" s="109" customFormat="1" x14ac:dyDescent="0.25">
      <c r="A7" s="50" t="str">
        <f>SourceData!B135</f>
        <v>April</v>
      </c>
      <c r="B7" s="56">
        <f>SourceData!C135*1000</f>
        <v>88289</v>
      </c>
      <c r="C7" s="56">
        <f>SourceData!D135*1000</f>
        <v>90372</v>
      </c>
      <c r="D7" s="56">
        <f>SourceData!E135*1000</f>
        <v>94718</v>
      </c>
      <c r="E7" s="56">
        <f>SourceData!F135*1000</f>
        <v>98621</v>
      </c>
      <c r="F7" s="56">
        <f>SourceData!G135*1000</f>
        <v>0</v>
      </c>
      <c r="G7" s="52">
        <f t="shared" si="0"/>
        <v>0</v>
      </c>
      <c r="H7" s="52">
        <f t="shared" si="1"/>
        <v>0</v>
      </c>
      <c r="J7" s="142"/>
    </row>
    <row r="8" spans="1:10" s="110" customFormat="1" x14ac:dyDescent="0.25">
      <c r="A8" s="50" t="str">
        <f>SourceData!B136</f>
        <v>May</v>
      </c>
      <c r="B8" s="56">
        <f>SourceData!C136*1000</f>
        <v>88859</v>
      </c>
      <c r="C8" s="56">
        <f>SourceData!D136*1000</f>
        <v>90927</v>
      </c>
      <c r="D8" s="56">
        <f>SourceData!E136*1000</f>
        <v>95125</v>
      </c>
      <c r="E8" s="56">
        <f>SourceData!F136*1000</f>
        <v>98641</v>
      </c>
      <c r="F8" s="56">
        <f>SourceData!G136*1000</f>
        <v>0</v>
      </c>
      <c r="G8" s="52">
        <f t="shared" si="0"/>
        <v>0</v>
      </c>
      <c r="H8" s="52">
        <f t="shared" si="1"/>
        <v>0</v>
      </c>
      <c r="J8" s="142"/>
    </row>
    <row r="9" spans="1:10" s="110" customFormat="1" x14ac:dyDescent="0.25">
      <c r="A9" s="50" t="str">
        <f>SourceData!B137</f>
        <v>June</v>
      </c>
      <c r="B9" s="56">
        <f>SourceData!C137*1000</f>
        <v>89392</v>
      </c>
      <c r="C9" s="56">
        <f>SourceData!D137*1000</f>
        <v>91038</v>
      </c>
      <c r="D9" s="56">
        <f>SourceData!E137*1000</f>
        <v>95668</v>
      </c>
      <c r="E9" s="56">
        <f>SourceData!F137*1000</f>
        <v>98383</v>
      </c>
      <c r="F9" s="56">
        <f>SourceData!G137*1000</f>
        <v>0</v>
      </c>
      <c r="G9" s="52">
        <f>IF((F9-B9)/B9*100=-100,0,IF((F9-B9)/B9*100=100,0,F9-B9)/B9*100)</f>
        <v>0</v>
      </c>
      <c r="H9" s="52">
        <f t="shared" si="1"/>
        <v>0</v>
      </c>
      <c r="J9" s="142"/>
    </row>
    <row r="10" spans="1:10" s="115" customFormat="1" x14ac:dyDescent="0.25">
      <c r="A10" s="50" t="str">
        <f>SourceData!B138</f>
        <v>July</v>
      </c>
      <c r="B10" s="56">
        <f>SourceData!C138*1000</f>
        <v>89576</v>
      </c>
      <c r="C10" s="56">
        <f>SourceData!D138*1000</f>
        <v>91305</v>
      </c>
      <c r="D10" s="56">
        <f>SourceData!E138*1000</f>
        <v>95776</v>
      </c>
      <c r="E10" s="56">
        <f>SourceData!F138*1000</f>
        <v>98042</v>
      </c>
      <c r="F10" s="56">
        <f>SourceData!G138*1000</f>
        <v>0</v>
      </c>
      <c r="G10" s="52">
        <f t="shared" si="0"/>
        <v>0</v>
      </c>
      <c r="H10" s="52">
        <f t="shared" si="1"/>
        <v>0</v>
      </c>
      <c r="J10" s="142"/>
    </row>
    <row r="11" spans="1:10" s="122" customFormat="1" x14ac:dyDescent="0.25">
      <c r="A11" s="50" t="str">
        <f>SourceData!B139</f>
        <v>August</v>
      </c>
      <c r="B11" s="56">
        <f>SourceData!C139*1000</f>
        <v>89718</v>
      </c>
      <c r="C11" s="56">
        <f>SourceData!D139*1000</f>
        <v>91703</v>
      </c>
      <c r="D11" s="56">
        <f>SourceData!E139*1000</f>
        <v>96085</v>
      </c>
      <c r="E11" s="56">
        <f>SourceData!F139*1000</f>
        <v>97121</v>
      </c>
      <c r="F11" s="56">
        <f>SourceData!G139*1000</f>
        <v>0</v>
      </c>
      <c r="G11" s="52">
        <f t="shared" si="0"/>
        <v>0</v>
      </c>
      <c r="H11" s="52">
        <f t="shared" si="1"/>
        <v>0</v>
      </c>
      <c r="J11" s="142"/>
    </row>
    <row r="12" spans="1:10" s="124" customFormat="1" x14ac:dyDescent="0.25">
      <c r="A12" s="50" t="str">
        <f>SourceData!B140</f>
        <v>September</v>
      </c>
      <c r="B12" s="56">
        <f>SourceData!C140*1000</f>
        <v>90038</v>
      </c>
      <c r="C12" s="56">
        <f>SourceData!D140*1000</f>
        <v>92326</v>
      </c>
      <c r="D12" s="56">
        <f>SourceData!E140*1000</f>
        <v>96784</v>
      </c>
      <c r="E12" s="56">
        <f>SourceData!F140*1000</f>
        <v>93584</v>
      </c>
      <c r="F12" s="56">
        <f>SourceData!G140*1000</f>
        <v>0</v>
      </c>
      <c r="G12" s="52">
        <f t="shared" si="0"/>
        <v>0</v>
      </c>
      <c r="H12" s="52">
        <f t="shared" si="1"/>
        <v>0</v>
      </c>
      <c r="J12" s="142"/>
    </row>
    <row r="13" spans="1:10" s="129" customFormat="1" x14ac:dyDescent="0.25">
      <c r="A13" s="50" t="str">
        <f>SourceData!B141</f>
        <v>October</v>
      </c>
      <c r="B13" s="56">
        <f>SourceData!C141*1000</f>
        <v>90751</v>
      </c>
      <c r="C13" s="56">
        <f>SourceData!D141*1000</f>
        <v>92890</v>
      </c>
      <c r="D13" s="56">
        <f>SourceData!E141*1000</f>
        <v>97282</v>
      </c>
      <c r="E13" s="56">
        <f>SourceData!F141*1000</f>
        <v>92153</v>
      </c>
      <c r="F13" s="56">
        <f>SourceData!G141*1000</f>
        <v>0</v>
      </c>
      <c r="G13" s="52">
        <f t="shared" si="0"/>
        <v>0</v>
      </c>
      <c r="H13" s="52">
        <f t="shared" si="1"/>
        <v>0</v>
      </c>
      <c r="J13" s="142"/>
    </row>
    <row r="14" spans="1:10" s="129" customFormat="1" x14ac:dyDescent="0.25">
      <c r="A14" s="50" t="str">
        <f>SourceData!B142</f>
        <v>November</v>
      </c>
      <c r="B14" s="56">
        <f>SourceData!C142*1000</f>
        <v>91015</v>
      </c>
      <c r="C14" s="56">
        <f>SourceData!D142*1000</f>
        <v>92863</v>
      </c>
      <c r="D14" s="56">
        <f>SourceData!E142*1000</f>
        <v>97523</v>
      </c>
      <c r="E14" s="56">
        <f>SourceData!F142*1000</f>
        <v>91905</v>
      </c>
      <c r="F14" s="56">
        <f>SourceData!G142*1000</f>
        <v>0</v>
      </c>
      <c r="G14" s="52">
        <f>IF((F14-B14)/B14*100=-100,0,IF((F14-B14)/B14*100=100,0,F14-B14)/B14*100)</f>
        <v>0</v>
      </c>
      <c r="H14" s="52">
        <f>IF((F14-E14)/E14*100=-100,0,IF((F14-E14)/E14*100=100,0,F14-E14)/E14*100)</f>
        <v>0</v>
      </c>
      <c r="J14" s="142"/>
    </row>
    <row r="15" spans="1:10" s="139" customFormat="1" x14ac:dyDescent="0.25">
      <c r="A15" s="28" t="str">
        <f>SourceData!B143</f>
        <v>December</v>
      </c>
      <c r="B15" s="56">
        <f>SourceData!C143*1000</f>
        <v>91004</v>
      </c>
      <c r="C15" s="56">
        <f>SourceData!D143*1000</f>
        <v>92789</v>
      </c>
      <c r="D15" s="56">
        <f>SourceData!E143*1000</f>
        <v>97713</v>
      </c>
      <c r="E15" s="56">
        <f>SourceData!F143*1000</f>
        <v>91663</v>
      </c>
      <c r="F15" s="56">
        <f>SourceData!G143*1000</f>
        <v>0</v>
      </c>
      <c r="G15" s="52">
        <f>IF((F15-B15)/B15*100=-100,0,IF((F15-B15)/B15*100=100,0,F15-B15)/B15*100)</f>
        <v>0</v>
      </c>
      <c r="H15" s="52">
        <f>IF((F15-E15)/E15*100=-100,0,IF((F15-E15)/E15*100=100,0,F15-E15)/E15*100)</f>
        <v>0</v>
      </c>
      <c r="J15" s="142"/>
    </row>
    <row r="16" spans="1:10" s="46" customFormat="1" x14ac:dyDescent="0.25">
      <c r="A16" s="29" t="s">
        <v>63</v>
      </c>
      <c r="B16" s="40">
        <f>AVERAGE(B4:B15)</f>
        <v>89124.25</v>
      </c>
      <c r="C16" s="40">
        <f>AVERAGE(C4:C15)</f>
        <v>91117</v>
      </c>
      <c r="D16" s="40">
        <f>AVERAGE(D4:D15)</f>
        <v>95681</v>
      </c>
      <c r="E16" s="40">
        <f>AVERAGE(E4:E15)</f>
        <v>96277.833333333328</v>
      </c>
      <c r="F16" s="58">
        <v>0</v>
      </c>
      <c r="G16" s="156">
        <f>IF((F16-B16)/B16*100=-100,0,IF((F16-B16)/B16*100=100,0,F16-B16)/B16*100)</f>
        <v>0</v>
      </c>
      <c r="H16" s="156">
        <f>IF((F16-E16)/E16*100=-100,0,IF((F16-E16)/E16*100=100,0,F16-E16)/E16*100)</f>
        <v>0</v>
      </c>
      <c r="J16" s="172"/>
    </row>
    <row r="17" spans="1:8" ht="30" customHeight="1" x14ac:dyDescent="0.25">
      <c r="A17" s="192" t="s">
        <v>34</v>
      </c>
      <c r="B17" s="192"/>
      <c r="C17" s="192"/>
      <c r="D17" s="192"/>
      <c r="E17" s="192"/>
      <c r="F17" s="192"/>
      <c r="G17" s="192"/>
      <c r="H17" s="192"/>
    </row>
    <row r="18" spans="1:8" x14ac:dyDescent="0.25">
      <c r="A18" s="192" t="s">
        <v>35</v>
      </c>
      <c r="B18" s="192"/>
      <c r="C18" s="192"/>
      <c r="D18" s="192"/>
      <c r="E18" s="192"/>
      <c r="F18" s="192"/>
      <c r="G18" s="192"/>
      <c r="H18" s="192"/>
    </row>
    <row r="19" spans="1:8" x14ac:dyDescent="0.25">
      <c r="A19" s="192"/>
      <c r="B19" s="192"/>
      <c r="C19" s="192"/>
      <c r="D19" s="192"/>
      <c r="E19" s="192"/>
      <c r="F19" s="192"/>
      <c r="G19" s="192"/>
      <c r="H19" s="192"/>
    </row>
    <row r="20" spans="1:8" x14ac:dyDescent="0.25">
      <c r="G20" s="121"/>
      <c r="H20" s="115"/>
    </row>
    <row r="21" spans="1:8" x14ac:dyDescent="0.25">
      <c r="G21" s="121"/>
      <c r="H21" s="115"/>
    </row>
    <row r="22" spans="1:8" x14ac:dyDescent="0.25">
      <c r="G22" s="121"/>
      <c r="H22" s="115"/>
    </row>
    <row r="23" spans="1:8" x14ac:dyDescent="0.25">
      <c r="G23" s="121"/>
      <c r="H23" s="115"/>
    </row>
    <row r="24" spans="1:8" x14ac:dyDescent="0.25">
      <c r="A24" s="129"/>
      <c r="G24" s="121"/>
    </row>
    <row r="25" spans="1:8" x14ac:dyDescent="0.25">
      <c r="A25" s="129"/>
      <c r="G25" s="121"/>
    </row>
    <row r="26" spans="1:8" x14ac:dyDescent="0.25">
      <c r="A26" s="129"/>
      <c r="G26" s="121"/>
      <c r="H26" s="90"/>
    </row>
    <row r="27" spans="1:8" x14ac:dyDescent="0.25">
      <c r="A27" s="129"/>
      <c r="G27" s="121"/>
      <c r="H27" s="129"/>
    </row>
    <row r="28" spans="1:8" x14ac:dyDescent="0.25">
      <c r="A28" s="129"/>
      <c r="G28" s="121"/>
      <c r="H28" s="129"/>
    </row>
    <row r="29" spans="1:8" x14ac:dyDescent="0.25">
      <c r="A29" s="129"/>
      <c r="G29" s="121"/>
      <c r="H29" s="129"/>
    </row>
    <row r="30" spans="1:8" x14ac:dyDescent="0.25">
      <c r="A30" s="129"/>
    </row>
  </sheetData>
  <mergeCells count="5">
    <mergeCell ref="A17:H17"/>
    <mergeCell ref="A18:H18"/>
    <mergeCell ref="A19:H19"/>
    <mergeCell ref="A1:H1"/>
    <mergeCell ref="G2:H2"/>
  </mergeCells>
  <pageMargins left="0.7" right="0.7" top="0.75" bottom="0.75" header="0.3" footer="0.3"/>
  <pageSetup scale="7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191"/>
  <sheetViews>
    <sheetView topLeftCell="A9" zoomScaleNormal="100" zoomScaleSheetLayoutView="124" workbookViewId="0">
      <selection activeCell="H70" sqref="H70"/>
    </sheetView>
  </sheetViews>
  <sheetFormatPr defaultRowHeight="15" x14ac:dyDescent="0.25"/>
  <cols>
    <col min="1" max="1" width="5.42578125" bestFit="1" customWidth="1"/>
    <col min="2" max="2" width="21.85546875" bestFit="1" customWidth="1"/>
    <col min="3" max="3" width="10.85546875" bestFit="1" customWidth="1"/>
    <col min="4" max="4" width="13.28515625" customWidth="1"/>
    <col min="5" max="5" width="10.85546875" bestFit="1" customWidth="1"/>
    <col min="6" max="6" width="14.140625" customWidth="1"/>
    <col min="7" max="7" width="9.140625" bestFit="1" customWidth="1"/>
    <col min="9" max="9" width="21.85546875" customWidth="1"/>
    <col min="10" max="10" width="9.5703125" bestFit="1" customWidth="1"/>
    <col min="11" max="11" width="15.5703125" customWidth="1"/>
    <col min="12" max="12" width="8.140625" bestFit="1" customWidth="1"/>
    <col min="13" max="13" width="15.7109375" bestFit="1" customWidth="1"/>
    <col min="14" max="14" width="6.85546875" bestFit="1" customWidth="1"/>
    <col min="16" max="16" width="6.42578125" customWidth="1"/>
    <col min="17" max="17" width="38.85546875" customWidth="1"/>
    <col min="18" max="21" width="11.140625" bestFit="1" customWidth="1"/>
  </cols>
  <sheetData>
    <row r="1" spans="1:7" x14ac:dyDescent="0.25">
      <c r="A1">
        <v>1</v>
      </c>
      <c r="B1" t="str">
        <f>TEXT(DATE(A2,A1,1),"mmm")</f>
        <v>Jan</v>
      </c>
      <c r="C1" t="str">
        <f>TEXT(DATE(A2,A1,1),"Mmmm")</f>
        <v>January</v>
      </c>
      <c r="D1">
        <v>12</v>
      </c>
      <c r="E1" t="str">
        <f>TEXT(DATE(D2,D1,1),"Mmmm")</f>
        <v>December</v>
      </c>
    </row>
    <row r="2" spans="1:7" x14ac:dyDescent="0.25">
      <c r="A2">
        <v>2021</v>
      </c>
    </row>
    <row r="3" spans="1:7" x14ac:dyDescent="0.25">
      <c r="B3" s="9" t="s">
        <v>0</v>
      </c>
      <c r="C3" s="9"/>
      <c r="D3" s="9"/>
      <c r="E3" s="9"/>
      <c r="F3" s="9"/>
      <c r="G3" s="9"/>
    </row>
    <row r="4" spans="1:7" x14ac:dyDescent="0.25">
      <c r="B4" s="9" t="s">
        <v>59</v>
      </c>
      <c r="C4" s="9"/>
      <c r="D4" s="9"/>
      <c r="E4" s="9"/>
      <c r="F4" s="9"/>
      <c r="G4" s="9"/>
    </row>
    <row r="5" spans="1:7" x14ac:dyDescent="0.25">
      <c r="B5" s="9" t="s">
        <v>1</v>
      </c>
      <c r="C5" s="9"/>
      <c r="D5" s="9"/>
      <c r="E5" s="9"/>
      <c r="F5" s="9"/>
      <c r="G5" s="9"/>
    </row>
    <row r="8" spans="1:7" ht="30" x14ac:dyDescent="0.25">
      <c r="B8" s="175" t="s">
        <v>2</v>
      </c>
      <c r="C8" s="176"/>
      <c r="D8" s="1"/>
      <c r="E8" s="1" t="s">
        <v>3</v>
      </c>
      <c r="F8" s="1"/>
      <c r="G8" s="1"/>
    </row>
    <row r="9" spans="1:7" x14ac:dyDescent="0.25">
      <c r="B9" s="177"/>
      <c r="C9" s="178"/>
      <c r="D9" s="178"/>
      <c r="E9" s="178"/>
      <c r="F9" s="178"/>
      <c r="G9" s="179"/>
    </row>
    <row r="10" spans="1:7" x14ac:dyDescent="0.25">
      <c r="B10" s="175"/>
      <c r="C10" s="180"/>
      <c r="D10" s="180"/>
      <c r="E10" s="180"/>
      <c r="F10" s="180"/>
      <c r="G10" s="176"/>
    </row>
    <row r="11" spans="1:7" x14ac:dyDescent="0.25">
      <c r="A11">
        <v>1</v>
      </c>
      <c r="B11" s="148" t="s">
        <v>4</v>
      </c>
      <c r="C11" s="148" t="s">
        <v>5</v>
      </c>
      <c r="D11" s="148" t="s">
        <v>6</v>
      </c>
      <c r="E11" s="148" t="s">
        <v>7</v>
      </c>
      <c r="F11" s="148" t="s">
        <v>8</v>
      </c>
      <c r="G11" s="148" t="s">
        <v>9</v>
      </c>
    </row>
    <row r="12" spans="1:7" x14ac:dyDescent="0.25">
      <c r="B12" s="145" t="s">
        <v>119</v>
      </c>
      <c r="C12" s="168">
        <v>2.2999999999999998</v>
      </c>
      <c r="D12" s="168">
        <v>5.0999999999999996</v>
      </c>
      <c r="E12" s="168">
        <v>1.3</v>
      </c>
      <c r="F12" s="168">
        <v>13.8</v>
      </c>
      <c r="G12" s="168">
        <v>3</v>
      </c>
    </row>
    <row r="13" spans="1:7" x14ac:dyDescent="0.25">
      <c r="B13" s="145" t="s">
        <v>120</v>
      </c>
      <c r="C13" s="168">
        <v>2.4</v>
      </c>
      <c r="D13" s="168">
        <v>5.0999999999999996</v>
      </c>
      <c r="E13" s="168">
        <v>2.6</v>
      </c>
      <c r="F13" s="168">
        <v>15</v>
      </c>
      <c r="G13" s="168">
        <v>3.2</v>
      </c>
    </row>
    <row r="14" spans="1:7" x14ac:dyDescent="0.25">
      <c r="B14" s="145" t="s">
        <v>132</v>
      </c>
      <c r="C14" s="168">
        <v>1.8</v>
      </c>
      <c r="D14" s="168">
        <v>4.5</v>
      </c>
      <c r="E14" s="168">
        <v>5.0999999999999996</v>
      </c>
      <c r="F14" s="168">
        <v>14.9</v>
      </c>
      <c r="G14" s="168">
        <v>3</v>
      </c>
    </row>
    <row r="15" spans="1:7" x14ac:dyDescent="0.25">
      <c r="B15" s="145" t="s">
        <v>134</v>
      </c>
      <c r="C15" s="168">
        <v>-8.6</v>
      </c>
      <c r="D15" s="168">
        <v>4.0999999999999996</v>
      </c>
      <c r="E15" s="168">
        <v>1.9</v>
      </c>
      <c r="F15" s="168">
        <v>14.8</v>
      </c>
      <c r="G15" s="168">
        <v>-4.0999999999999996</v>
      </c>
    </row>
    <row r="16" spans="1:7" x14ac:dyDescent="0.25">
      <c r="B16" s="145" t="s">
        <v>137</v>
      </c>
      <c r="C16" s="168">
        <v>-14</v>
      </c>
      <c r="D16" s="168">
        <v>3.7</v>
      </c>
      <c r="E16" s="168">
        <v>-3.2</v>
      </c>
      <c r="F16" s="168">
        <v>12.5</v>
      </c>
      <c r="G16" s="168">
        <v>-8.4</v>
      </c>
    </row>
    <row r="17" spans="1:7" x14ac:dyDescent="0.25">
      <c r="B17" s="145" t="s">
        <v>139</v>
      </c>
      <c r="C17" s="168">
        <v>-14.8</v>
      </c>
      <c r="D17" s="168">
        <v>2.8</v>
      </c>
      <c r="E17" s="168">
        <v>-3.1</v>
      </c>
      <c r="F17" s="168">
        <v>11.4</v>
      </c>
      <c r="G17" s="168">
        <v>-9</v>
      </c>
    </row>
    <row r="18" spans="1:7" x14ac:dyDescent="0.25">
      <c r="B18" s="145" t="s">
        <v>140</v>
      </c>
      <c r="C18" s="168">
        <v>-12.6</v>
      </c>
      <c r="D18" s="168">
        <v>2.4</v>
      </c>
      <c r="E18" s="168">
        <v>-4.0999999999999996</v>
      </c>
      <c r="F18" s="168">
        <v>1.7</v>
      </c>
      <c r="G18" s="168">
        <v>-8.1</v>
      </c>
    </row>
    <row r="19" spans="1:7" x14ac:dyDescent="0.25">
      <c r="B19" s="145" t="s">
        <v>143</v>
      </c>
      <c r="C19" s="168">
        <v>-12.4</v>
      </c>
      <c r="D19" s="168">
        <v>1.1000000000000001</v>
      </c>
      <c r="E19" s="168">
        <v>-9.5</v>
      </c>
      <c r="F19" s="168">
        <v>3.3</v>
      </c>
      <c r="G19" s="168">
        <v>-8.9</v>
      </c>
    </row>
    <row r="20" spans="1:7" x14ac:dyDescent="0.25">
      <c r="B20" s="145" t="s">
        <v>145</v>
      </c>
      <c r="C20" s="168">
        <v>-13.3</v>
      </c>
      <c r="D20" s="168">
        <v>-3.3</v>
      </c>
      <c r="E20" s="168">
        <v>-10.199999999999999</v>
      </c>
      <c r="F20" s="168">
        <v>1.8</v>
      </c>
      <c r="G20" s="168">
        <v>-10.5</v>
      </c>
    </row>
    <row r="21" spans="1:7" x14ac:dyDescent="0.25">
      <c r="B21" s="145" t="s">
        <v>147</v>
      </c>
      <c r="C21" s="168">
        <v>-24.7</v>
      </c>
      <c r="D21" s="168">
        <v>-5.3</v>
      </c>
      <c r="E21" s="168">
        <v>-15.9</v>
      </c>
      <c r="F21" s="168">
        <v>0</v>
      </c>
      <c r="G21" s="168">
        <v>-18.899999999999999</v>
      </c>
    </row>
    <row r="22" spans="1:7" x14ac:dyDescent="0.25">
      <c r="B22" s="145" t="s">
        <v>149</v>
      </c>
      <c r="C22" s="168">
        <v>-24.4</v>
      </c>
      <c r="D22" s="168">
        <v>-5.8</v>
      </c>
      <c r="E22" s="168">
        <v>-17.5</v>
      </c>
      <c r="F22" s="168">
        <v>-14.1</v>
      </c>
      <c r="G22" s="168">
        <v>-19.3</v>
      </c>
    </row>
    <row r="23" spans="1:7" x14ac:dyDescent="0.25">
      <c r="B23" s="145" t="s">
        <v>164</v>
      </c>
      <c r="C23" s="168">
        <v>-20.9</v>
      </c>
      <c r="D23" s="168">
        <v>-6.2</v>
      </c>
      <c r="E23" s="168">
        <v>-15.2</v>
      </c>
      <c r="F23" s="168">
        <v>-9.1</v>
      </c>
      <c r="G23" s="168">
        <v>-16.7</v>
      </c>
    </row>
    <row r="24" spans="1:7" x14ac:dyDescent="0.25">
      <c r="B24" s="145" t="s">
        <v>168</v>
      </c>
      <c r="C24" s="168">
        <v>-16.8</v>
      </c>
      <c r="D24" s="168">
        <v>-7</v>
      </c>
      <c r="E24" s="168">
        <v>-1.7</v>
      </c>
      <c r="F24" s="168">
        <v>-19.899999999999999</v>
      </c>
      <c r="G24" s="168">
        <v>-12.8</v>
      </c>
    </row>
    <row r="25" spans="1:7" x14ac:dyDescent="0.25">
      <c r="A25" t="s">
        <v>45</v>
      </c>
      <c r="B25" s="148" t="s">
        <v>4</v>
      </c>
      <c r="C25" s="148" t="s">
        <v>5</v>
      </c>
      <c r="D25" s="148" t="s">
        <v>6</v>
      </c>
      <c r="E25" s="148" t="s">
        <v>7</v>
      </c>
      <c r="F25" s="148" t="s">
        <v>8</v>
      </c>
      <c r="G25" s="148" t="s">
        <v>9</v>
      </c>
    </row>
    <row r="26" spans="1:7" x14ac:dyDescent="0.25">
      <c r="B26" s="145" t="s">
        <v>121</v>
      </c>
      <c r="C26" s="168">
        <v>0.4</v>
      </c>
      <c r="D26" s="168">
        <v>0.6</v>
      </c>
      <c r="E26" s="168">
        <v>1.1000000000000001</v>
      </c>
      <c r="F26" s="168">
        <v>-0.3</v>
      </c>
      <c r="G26" s="168">
        <v>0.5</v>
      </c>
    </row>
    <row r="27" spans="1:7" x14ac:dyDescent="0.25">
      <c r="B27" s="145" t="s">
        <v>133</v>
      </c>
      <c r="C27" s="168">
        <v>-0.1</v>
      </c>
      <c r="D27" s="168">
        <v>-0.1</v>
      </c>
      <c r="E27" s="168">
        <v>2.5</v>
      </c>
      <c r="F27" s="168">
        <v>0.2</v>
      </c>
      <c r="G27" s="168">
        <v>0.2</v>
      </c>
    </row>
    <row r="28" spans="1:7" x14ac:dyDescent="0.25">
      <c r="B28" s="145" t="s">
        <v>135</v>
      </c>
      <c r="C28" s="168">
        <v>-9.9</v>
      </c>
      <c r="D28" s="168">
        <v>0.1</v>
      </c>
      <c r="E28" s="168">
        <v>-3.1</v>
      </c>
      <c r="F28" s="168">
        <v>0.6</v>
      </c>
      <c r="G28" s="168">
        <v>-7</v>
      </c>
    </row>
    <row r="29" spans="1:7" x14ac:dyDescent="0.25">
      <c r="B29" s="145" t="s">
        <v>138</v>
      </c>
      <c r="C29" s="168">
        <v>-5.6</v>
      </c>
      <c r="D29" s="168">
        <v>0</v>
      </c>
      <c r="E29" s="168">
        <v>-4.7</v>
      </c>
      <c r="F29" s="168">
        <v>-2</v>
      </c>
      <c r="G29" s="168">
        <v>-4.0999999999999996</v>
      </c>
    </row>
    <row r="30" spans="1:7" x14ac:dyDescent="0.25">
      <c r="B30" s="145" t="s">
        <v>141</v>
      </c>
      <c r="C30" s="168">
        <v>-0.4</v>
      </c>
      <c r="D30" s="168">
        <v>-0.3</v>
      </c>
      <c r="E30" s="168">
        <v>0.3</v>
      </c>
      <c r="F30" s="168">
        <v>-0.6</v>
      </c>
      <c r="G30" s="168">
        <v>-0.3</v>
      </c>
    </row>
    <row r="31" spans="1:7" x14ac:dyDescent="0.25">
      <c r="B31" s="145" t="s">
        <v>142</v>
      </c>
      <c r="C31" s="168">
        <v>2.4</v>
      </c>
      <c r="D31" s="168">
        <v>-0.3</v>
      </c>
      <c r="E31" s="168">
        <v>-0.4</v>
      </c>
      <c r="F31" s="168">
        <v>-8.6999999999999993</v>
      </c>
      <c r="G31" s="168">
        <v>1.1000000000000001</v>
      </c>
    </row>
    <row r="32" spans="1:7" x14ac:dyDescent="0.25">
      <c r="B32" s="145" t="s">
        <v>144</v>
      </c>
      <c r="C32" s="168">
        <v>-0.1</v>
      </c>
      <c r="D32" s="168">
        <v>-0.9</v>
      </c>
      <c r="E32" s="168">
        <v>-5.0999999999999996</v>
      </c>
      <c r="F32" s="168">
        <v>1.2</v>
      </c>
      <c r="G32" s="168">
        <v>-1</v>
      </c>
    </row>
    <row r="33" spans="1:7" x14ac:dyDescent="0.25">
      <c r="B33" s="145" t="s">
        <v>146</v>
      </c>
      <c r="C33" s="168">
        <v>-1.1000000000000001</v>
      </c>
      <c r="D33" s="168">
        <v>-3.6</v>
      </c>
      <c r="E33" s="168">
        <v>0</v>
      </c>
      <c r="F33" s="168">
        <v>-1.1000000000000001</v>
      </c>
      <c r="G33" s="168">
        <v>-1.5</v>
      </c>
    </row>
    <row r="34" spans="1:7" x14ac:dyDescent="0.25">
      <c r="B34" s="145" t="s">
        <v>148</v>
      </c>
      <c r="C34" s="168">
        <v>-12.8</v>
      </c>
      <c r="D34" s="168">
        <v>-1.5</v>
      </c>
      <c r="E34" s="168">
        <v>-5.8</v>
      </c>
      <c r="F34" s="168">
        <v>-1.5</v>
      </c>
      <c r="G34" s="168">
        <v>-9.1</v>
      </c>
    </row>
    <row r="35" spans="1:7" x14ac:dyDescent="0.25">
      <c r="B35" s="145" t="s">
        <v>150</v>
      </c>
      <c r="C35" s="168">
        <v>0.2</v>
      </c>
      <c r="D35" s="168">
        <v>-0.3</v>
      </c>
      <c r="E35" s="168">
        <v>-1</v>
      </c>
      <c r="F35" s="168">
        <v>-13.8</v>
      </c>
      <c r="G35" s="168">
        <v>-0.4</v>
      </c>
    </row>
    <row r="36" spans="1:7" x14ac:dyDescent="0.25">
      <c r="B36" s="145" t="s">
        <v>165</v>
      </c>
      <c r="C36" s="168">
        <v>5</v>
      </c>
      <c r="D36" s="168">
        <v>-0.3</v>
      </c>
      <c r="E36" s="168">
        <v>2.9</v>
      </c>
      <c r="F36" s="168">
        <v>6.4</v>
      </c>
      <c r="G36" s="168">
        <v>3.4</v>
      </c>
    </row>
    <row r="37" spans="1:7" x14ac:dyDescent="0.25">
      <c r="B37" s="145" t="s">
        <v>169</v>
      </c>
      <c r="C37" s="168">
        <v>5.5</v>
      </c>
      <c r="D37" s="168">
        <v>-0.5</v>
      </c>
      <c r="E37" s="168">
        <v>12.8</v>
      </c>
      <c r="F37" s="168">
        <v>-1</v>
      </c>
      <c r="G37" s="168">
        <v>4.9000000000000004</v>
      </c>
    </row>
    <row r="38" spans="1:7" x14ac:dyDescent="0.25">
      <c r="A38">
        <v>2</v>
      </c>
      <c r="B38" s="148" t="s">
        <v>10</v>
      </c>
      <c r="C38" s="148">
        <v>2018</v>
      </c>
      <c r="D38" s="148">
        <v>2019</v>
      </c>
      <c r="E38" s="148">
        <v>2020</v>
      </c>
      <c r="F38" s="148">
        <v>2021</v>
      </c>
      <c r="G38" s="148"/>
    </row>
    <row r="39" spans="1:7" x14ac:dyDescent="0.25">
      <c r="B39" s="145" t="s">
        <v>11</v>
      </c>
      <c r="C39" s="168">
        <v>2.8741147779136642</v>
      </c>
      <c r="D39" s="168">
        <v>3.1597656813433774</v>
      </c>
      <c r="E39" s="168">
        <v>2.9565382117341414</v>
      </c>
      <c r="F39" s="168">
        <v>-12.821608029193882</v>
      </c>
      <c r="G39" s="145"/>
    </row>
    <row r="40" spans="1:7" x14ac:dyDescent="0.25">
      <c r="B40" s="145" t="s">
        <v>12</v>
      </c>
      <c r="C40" s="168">
        <v>3.3195000976743967</v>
      </c>
      <c r="D40" s="168">
        <v>2.5411809193536485</v>
      </c>
      <c r="E40" s="168">
        <v>3.2040601101374584</v>
      </c>
      <c r="F40" s="168"/>
      <c r="G40" s="145"/>
    </row>
    <row r="41" spans="1:7" x14ac:dyDescent="0.25">
      <c r="B41" s="145" t="s">
        <v>13</v>
      </c>
      <c r="C41" s="168">
        <v>3.1808429517995256</v>
      </c>
      <c r="D41" s="168">
        <v>2.5014344403387576</v>
      </c>
      <c r="E41" s="168">
        <v>3.0057611915568203</v>
      </c>
      <c r="F41" s="168"/>
      <c r="G41" s="145"/>
    </row>
    <row r="42" spans="1:7" x14ac:dyDescent="0.25">
      <c r="B42" s="145" t="s">
        <v>14</v>
      </c>
      <c r="C42" s="168">
        <v>3.3033862186634946</v>
      </c>
      <c r="D42" s="168">
        <v>2.3353779026602246</v>
      </c>
      <c r="E42" s="168">
        <v>-4.1433763125937562</v>
      </c>
      <c r="F42" s="168"/>
      <c r="G42" s="145"/>
    </row>
    <row r="43" spans="1:7" x14ac:dyDescent="0.25">
      <c r="B43" s="145" t="s">
        <v>15</v>
      </c>
      <c r="C43" s="168">
        <v>3.3019621478376906</v>
      </c>
      <c r="D43" s="168">
        <v>2.2523885006288222</v>
      </c>
      <c r="E43" s="168">
        <v>-8.406747995507267</v>
      </c>
      <c r="F43" s="168"/>
      <c r="G43" s="145"/>
    </row>
    <row r="44" spans="1:7" x14ac:dyDescent="0.25">
      <c r="B44" s="145" t="s">
        <v>16</v>
      </c>
      <c r="C44" s="168">
        <v>3.0646209369404747</v>
      </c>
      <c r="D44" s="168">
        <v>2.3736247785924718</v>
      </c>
      <c r="E44" s="168">
        <v>-9.0470652089633248</v>
      </c>
      <c r="F44" s="168"/>
      <c r="G44" s="145"/>
    </row>
    <row r="45" spans="1:7" x14ac:dyDescent="0.25">
      <c r="B45" s="145" t="s">
        <v>17</v>
      </c>
      <c r="C45" s="168">
        <v>3.9184136718284761</v>
      </c>
      <c r="D45" s="168">
        <v>1.4737476066770341</v>
      </c>
      <c r="E45" s="168">
        <v>-8.0594225173072065</v>
      </c>
      <c r="F45" s="168"/>
      <c r="G45" s="145"/>
    </row>
    <row r="46" spans="1:7" x14ac:dyDescent="0.25">
      <c r="B46" s="145" t="s">
        <v>18</v>
      </c>
      <c r="C46" s="168">
        <v>2.9678729388150447</v>
      </c>
      <c r="D46" s="168">
        <v>2.2655614262950192</v>
      </c>
      <c r="E46" s="168">
        <v>-8.8636998355372523</v>
      </c>
      <c r="F46" s="168"/>
      <c r="G46" s="145"/>
    </row>
    <row r="47" spans="1:7" x14ac:dyDescent="0.25">
      <c r="B47" s="145" t="s">
        <v>19</v>
      </c>
      <c r="C47" s="168">
        <v>3.1203271491323221</v>
      </c>
      <c r="D47" s="168">
        <v>2.2823261674610733</v>
      </c>
      <c r="E47" s="168">
        <v>-10.454551486493061</v>
      </c>
      <c r="F47" s="168"/>
      <c r="G47" s="145"/>
    </row>
    <row r="48" spans="1:7" x14ac:dyDescent="0.25">
      <c r="B48" s="145" t="s">
        <v>20</v>
      </c>
      <c r="C48" s="168">
        <v>2.9081983673924765</v>
      </c>
      <c r="D48" s="168">
        <v>2.5581374338218024</v>
      </c>
      <c r="E48" s="168">
        <v>-18.919549849142204</v>
      </c>
      <c r="F48" s="168"/>
      <c r="G48" s="145"/>
    </row>
    <row r="49" spans="1:7" x14ac:dyDescent="0.25">
      <c r="B49" s="145" t="s">
        <v>21</v>
      </c>
      <c r="C49" s="168">
        <v>2.6898726816856069</v>
      </c>
      <c r="D49" s="168">
        <v>2.8927931580413624</v>
      </c>
      <c r="E49" s="168">
        <v>-19.268385565825707</v>
      </c>
      <c r="F49" s="168"/>
      <c r="G49" s="145"/>
    </row>
    <row r="50" spans="1:7" x14ac:dyDescent="0.25">
      <c r="B50" s="145" t="s">
        <v>22</v>
      </c>
      <c r="C50" s="168">
        <v>2.6492834533577021</v>
      </c>
      <c r="D50" s="168">
        <v>3.0657330633575781</v>
      </c>
      <c r="E50" s="168">
        <v>-16.740494242327127</v>
      </c>
      <c r="F50" s="168"/>
      <c r="G50" s="145"/>
    </row>
    <row r="51" spans="1:7" x14ac:dyDescent="0.25">
      <c r="A51">
        <v>3</v>
      </c>
      <c r="B51" s="148" t="s">
        <v>23</v>
      </c>
      <c r="C51" s="148">
        <v>2017</v>
      </c>
      <c r="D51" s="148">
        <v>2018</v>
      </c>
      <c r="E51" s="148">
        <v>2019</v>
      </c>
      <c r="F51" s="148">
        <v>2020</v>
      </c>
      <c r="G51" s="148">
        <v>2021</v>
      </c>
    </row>
    <row r="52" spans="1:7" x14ac:dyDescent="0.25">
      <c r="B52" s="145" t="s">
        <v>11</v>
      </c>
      <c r="C52" s="145">
        <v>417833</v>
      </c>
      <c r="D52" s="145">
        <v>429842</v>
      </c>
      <c r="E52" s="145">
        <v>443424</v>
      </c>
      <c r="F52" s="145">
        <v>456534</v>
      </c>
      <c r="G52" s="145">
        <v>397999</v>
      </c>
    </row>
    <row r="53" spans="1:7" x14ac:dyDescent="0.25">
      <c r="B53" s="145" t="s">
        <v>12</v>
      </c>
      <c r="C53" s="145">
        <v>419762</v>
      </c>
      <c r="D53" s="145">
        <v>433696</v>
      </c>
      <c r="E53" s="145">
        <v>444717</v>
      </c>
      <c r="F53" s="145">
        <v>458966</v>
      </c>
      <c r="G53" s="145"/>
    </row>
    <row r="54" spans="1:7" x14ac:dyDescent="0.25">
      <c r="B54" s="145" t="s">
        <v>13</v>
      </c>
      <c r="C54" s="145">
        <v>422278</v>
      </c>
      <c r="D54" s="145">
        <v>435710</v>
      </c>
      <c r="E54" s="145">
        <v>446609</v>
      </c>
      <c r="F54" s="145">
        <v>460033</v>
      </c>
      <c r="G54" s="145"/>
    </row>
    <row r="55" spans="1:7" x14ac:dyDescent="0.25">
      <c r="B55" s="145" t="s">
        <v>14</v>
      </c>
      <c r="C55" s="145">
        <v>423747</v>
      </c>
      <c r="D55" s="145">
        <v>437745</v>
      </c>
      <c r="E55" s="145">
        <v>447968</v>
      </c>
      <c r="F55" s="145">
        <v>429407</v>
      </c>
      <c r="G55" s="145"/>
    </row>
    <row r="56" spans="1:7" x14ac:dyDescent="0.25">
      <c r="B56" s="145" t="s">
        <v>15</v>
      </c>
      <c r="C56" s="145">
        <v>425656</v>
      </c>
      <c r="D56" s="145">
        <v>439711</v>
      </c>
      <c r="E56" s="145">
        <v>449615</v>
      </c>
      <c r="F56" s="145">
        <v>411817</v>
      </c>
      <c r="G56" s="145"/>
    </row>
    <row r="57" spans="1:7" x14ac:dyDescent="0.25">
      <c r="B57" s="145" t="s">
        <v>16</v>
      </c>
      <c r="C57" s="145">
        <v>427818</v>
      </c>
      <c r="D57" s="145">
        <v>440929</v>
      </c>
      <c r="E57" s="145">
        <v>451395</v>
      </c>
      <c r="F57" s="145">
        <v>410557</v>
      </c>
      <c r="G57" s="145"/>
    </row>
    <row r="58" spans="1:7" x14ac:dyDescent="0.25">
      <c r="B58" s="145" t="s">
        <v>17</v>
      </c>
      <c r="C58" s="145">
        <v>428209</v>
      </c>
      <c r="D58" s="145">
        <v>444988</v>
      </c>
      <c r="E58" s="145">
        <v>451546</v>
      </c>
      <c r="F58" s="145">
        <v>415154</v>
      </c>
      <c r="G58" s="145"/>
    </row>
    <row r="59" spans="1:7" x14ac:dyDescent="0.25">
      <c r="B59" s="145" t="s">
        <v>18</v>
      </c>
      <c r="C59" s="145">
        <v>428455</v>
      </c>
      <c r="D59" s="145">
        <v>441171</v>
      </c>
      <c r="E59" s="145">
        <v>451166</v>
      </c>
      <c r="F59" s="145">
        <v>411176</v>
      </c>
      <c r="G59" s="145"/>
    </row>
    <row r="60" spans="1:7" x14ac:dyDescent="0.25">
      <c r="B60" s="145" t="s">
        <v>19</v>
      </c>
      <c r="C60" s="145">
        <v>428673</v>
      </c>
      <c r="D60" s="145">
        <v>442049</v>
      </c>
      <c r="E60" s="145">
        <v>452138</v>
      </c>
      <c r="F60" s="145">
        <v>404869</v>
      </c>
      <c r="G60" s="145"/>
    </row>
    <row r="61" spans="1:7" x14ac:dyDescent="0.25">
      <c r="B61" s="145" t="s">
        <v>20</v>
      </c>
      <c r="C61" s="145">
        <v>430232</v>
      </c>
      <c r="D61" s="145">
        <v>442744</v>
      </c>
      <c r="E61" s="145">
        <v>454070</v>
      </c>
      <c r="F61" s="145">
        <v>368162</v>
      </c>
      <c r="G61" s="145"/>
    </row>
    <row r="62" spans="1:7" x14ac:dyDescent="0.25">
      <c r="B62" s="145" t="s">
        <v>21</v>
      </c>
      <c r="C62" s="145">
        <v>429946</v>
      </c>
      <c r="D62" s="145">
        <v>441511</v>
      </c>
      <c r="E62" s="145">
        <v>454283</v>
      </c>
      <c r="F62" s="145">
        <v>366750</v>
      </c>
      <c r="G62" s="145"/>
    </row>
    <row r="63" spans="1:7" x14ac:dyDescent="0.25">
      <c r="B63" s="145" t="s">
        <v>22</v>
      </c>
      <c r="C63" s="145">
        <v>430607</v>
      </c>
      <c r="D63" s="145">
        <v>442015</v>
      </c>
      <c r="E63" s="145">
        <v>455566</v>
      </c>
      <c r="F63" s="145">
        <v>379302</v>
      </c>
      <c r="G63" s="145"/>
    </row>
    <row r="64" spans="1:7" x14ac:dyDescent="0.25">
      <c r="A64">
        <v>4</v>
      </c>
      <c r="B64" s="148" t="s">
        <v>24</v>
      </c>
      <c r="C64" s="148" t="s">
        <v>5</v>
      </c>
      <c r="D64" s="148" t="s">
        <v>6</v>
      </c>
      <c r="E64" s="148" t="s">
        <v>7</v>
      </c>
      <c r="F64" s="148" t="s">
        <v>8</v>
      </c>
      <c r="G64" s="148" t="s">
        <v>9</v>
      </c>
    </row>
    <row r="65" spans="1:14" x14ac:dyDescent="0.25">
      <c r="B65" s="145">
        <v>2017</v>
      </c>
      <c r="C65" s="145">
        <v>272407</v>
      </c>
      <c r="D65" s="145">
        <v>86287</v>
      </c>
      <c r="E65" s="145">
        <v>51430</v>
      </c>
      <c r="F65" s="145">
        <v>7709</v>
      </c>
      <c r="G65" s="145">
        <v>417833</v>
      </c>
    </row>
    <row r="66" spans="1:14" x14ac:dyDescent="0.25">
      <c r="B66" s="145">
        <v>2018</v>
      </c>
      <c r="C66" s="145">
        <v>281138</v>
      </c>
      <c r="D66" s="145">
        <v>88502</v>
      </c>
      <c r="E66" s="145">
        <v>52352</v>
      </c>
      <c r="F66" s="145">
        <v>7850</v>
      </c>
      <c r="G66" s="145">
        <v>429842</v>
      </c>
    </row>
    <row r="67" spans="1:14" x14ac:dyDescent="0.25">
      <c r="B67" s="145">
        <v>2019</v>
      </c>
      <c r="C67" s="145">
        <v>283825</v>
      </c>
      <c r="D67" s="145">
        <v>93307</v>
      </c>
      <c r="E67" s="145">
        <v>58127</v>
      </c>
      <c r="F67" s="145">
        <v>8165</v>
      </c>
      <c r="G67" s="145">
        <v>443424</v>
      </c>
    </row>
    <row r="68" spans="1:14" x14ac:dyDescent="0.25">
      <c r="B68" s="145">
        <v>2020</v>
      </c>
      <c r="C68" s="145">
        <v>290341</v>
      </c>
      <c r="D68" s="145">
        <v>98040</v>
      </c>
      <c r="E68" s="145">
        <v>58860</v>
      </c>
      <c r="F68" s="145">
        <v>9293</v>
      </c>
      <c r="G68" s="145">
        <v>458127</v>
      </c>
    </row>
    <row r="69" spans="1:14" x14ac:dyDescent="0.25">
      <c r="B69" s="145">
        <v>2021</v>
      </c>
      <c r="C69" s="145">
        <v>241546</v>
      </c>
      <c r="D69" s="145">
        <v>91174</v>
      </c>
      <c r="E69" s="145">
        <v>57834</v>
      </c>
      <c r="F69" s="145">
        <v>7445</v>
      </c>
      <c r="G69" s="145">
        <v>397999</v>
      </c>
    </row>
    <row r="70" spans="1:14" x14ac:dyDescent="0.25">
      <c r="A70">
        <v>5</v>
      </c>
      <c r="B70" s="148" t="s">
        <v>24</v>
      </c>
      <c r="C70" s="148" t="s">
        <v>5</v>
      </c>
      <c r="D70" s="148" t="s">
        <v>6</v>
      </c>
      <c r="E70" s="148" t="s">
        <v>7</v>
      </c>
      <c r="F70" s="148" t="s">
        <v>8</v>
      </c>
      <c r="G70" s="148"/>
      <c r="I70" s="111"/>
    </row>
    <row r="71" spans="1:14" x14ac:dyDescent="0.25">
      <c r="B71" s="145">
        <v>2010</v>
      </c>
      <c r="C71" s="145">
        <v>68</v>
      </c>
      <c r="D71" s="145">
        <v>16.8</v>
      </c>
      <c r="E71" s="145">
        <v>13.7</v>
      </c>
      <c r="F71" s="145">
        <v>1.6</v>
      </c>
      <c r="G71" s="145"/>
    </row>
    <row r="72" spans="1:14" x14ac:dyDescent="0.25">
      <c r="B72" s="145">
        <v>2016</v>
      </c>
      <c r="C72" s="145">
        <v>66.2</v>
      </c>
      <c r="D72" s="145">
        <v>19.5</v>
      </c>
      <c r="E72" s="145">
        <v>12.6</v>
      </c>
      <c r="F72" s="145">
        <v>1.7</v>
      </c>
      <c r="G72" s="145"/>
    </row>
    <row r="73" spans="1:14" x14ac:dyDescent="0.25">
      <c r="B73" s="145">
        <v>2020</v>
      </c>
      <c r="C73" s="145">
        <v>63.6</v>
      </c>
      <c r="D73" s="145">
        <v>21.5</v>
      </c>
      <c r="E73" s="145">
        <v>12.9</v>
      </c>
      <c r="F73" s="145">
        <v>2</v>
      </c>
      <c r="G73" s="145"/>
      <c r="I73" t="s">
        <v>116</v>
      </c>
    </row>
    <row r="74" spans="1:14" x14ac:dyDescent="0.25">
      <c r="B74" s="145">
        <v>2021</v>
      </c>
      <c r="C74" s="145">
        <v>60.7</v>
      </c>
      <c r="D74" s="145">
        <v>22.9</v>
      </c>
      <c r="E74" s="145">
        <v>14.5</v>
      </c>
      <c r="F74" s="145">
        <v>1.9</v>
      </c>
      <c r="G74" s="145"/>
      <c r="H74" s="78"/>
      <c r="I74" s="78" t="s">
        <v>48</v>
      </c>
      <c r="J74" s="78"/>
      <c r="K74" s="78"/>
      <c r="L74" s="78"/>
      <c r="M74" s="78"/>
      <c r="N74" s="78"/>
    </row>
    <row r="75" spans="1:14" ht="30" x14ac:dyDescent="0.25">
      <c r="A75">
        <v>6</v>
      </c>
      <c r="B75" s="149" t="s">
        <v>25</v>
      </c>
      <c r="C75" s="150" t="s">
        <v>26</v>
      </c>
      <c r="D75" s="150" t="s">
        <v>27</v>
      </c>
      <c r="E75" s="150" t="s">
        <v>60</v>
      </c>
      <c r="F75" s="150" t="s">
        <v>170</v>
      </c>
      <c r="G75" s="149"/>
      <c r="H75" s="112" t="s">
        <v>136</v>
      </c>
      <c r="I75" s="81" t="s">
        <v>25</v>
      </c>
      <c r="J75" s="81" t="s">
        <v>26</v>
      </c>
      <c r="K75" s="81" t="s">
        <v>27</v>
      </c>
      <c r="L75" s="81" t="s">
        <v>60</v>
      </c>
      <c r="M75" s="81" t="s">
        <v>118</v>
      </c>
      <c r="N75" s="78"/>
    </row>
    <row r="76" spans="1:14" x14ac:dyDescent="0.25">
      <c r="B76" s="145">
        <v>1</v>
      </c>
      <c r="C76" s="145" t="s">
        <v>68</v>
      </c>
      <c r="D76" s="145">
        <v>94168</v>
      </c>
      <c r="E76" s="145" t="s">
        <v>5</v>
      </c>
      <c r="F76" s="145" t="s">
        <v>68</v>
      </c>
      <c r="G76" s="145"/>
      <c r="H76" s="78"/>
      <c r="I76" s="78">
        <v>1</v>
      </c>
      <c r="J76" s="78" t="s">
        <v>68</v>
      </c>
      <c r="K76" s="78">
        <v>101019</v>
      </c>
      <c r="L76" s="78" t="s">
        <v>5</v>
      </c>
      <c r="M76" s="78" t="s">
        <v>68</v>
      </c>
      <c r="N76" s="78"/>
    </row>
    <row r="77" spans="1:14" x14ac:dyDescent="0.25">
      <c r="B77" s="145">
        <v>2</v>
      </c>
      <c r="C77" s="145" t="s">
        <v>69</v>
      </c>
      <c r="D77" s="145">
        <v>72271</v>
      </c>
      <c r="E77" s="145" t="s">
        <v>5</v>
      </c>
      <c r="F77" s="145" t="s">
        <v>69</v>
      </c>
      <c r="G77" s="145"/>
      <c r="I77">
        <v>2</v>
      </c>
      <c r="J77" t="s">
        <v>70</v>
      </c>
      <c r="K77">
        <v>85098</v>
      </c>
      <c r="L77" t="s">
        <v>5</v>
      </c>
      <c r="M77" t="s">
        <v>70</v>
      </c>
    </row>
    <row r="78" spans="1:14" x14ac:dyDescent="0.25">
      <c r="B78" s="145">
        <v>3</v>
      </c>
      <c r="C78" s="145" t="s">
        <v>70</v>
      </c>
      <c r="D78" s="145">
        <v>59308</v>
      </c>
      <c r="E78" s="145" t="s">
        <v>5</v>
      </c>
      <c r="F78" s="145" t="s">
        <v>70</v>
      </c>
      <c r="G78" s="145"/>
      <c r="I78">
        <v>3</v>
      </c>
      <c r="J78" t="s">
        <v>69</v>
      </c>
      <c r="K78">
        <v>84938</v>
      </c>
      <c r="L78" t="s">
        <v>5</v>
      </c>
      <c r="M78" t="s">
        <v>69</v>
      </c>
    </row>
    <row r="79" spans="1:14" x14ac:dyDescent="0.25">
      <c r="B79" s="145">
        <v>4</v>
      </c>
      <c r="C79" s="145" t="s">
        <v>71</v>
      </c>
      <c r="D79" s="145">
        <v>56398</v>
      </c>
      <c r="E79" s="145" t="s">
        <v>6</v>
      </c>
      <c r="F79" s="145" t="s">
        <v>71</v>
      </c>
      <c r="G79" s="145"/>
      <c r="I79">
        <v>4</v>
      </c>
      <c r="J79" t="s">
        <v>71</v>
      </c>
      <c r="K79">
        <v>60171</v>
      </c>
      <c r="L79" t="s">
        <v>6</v>
      </c>
      <c r="M79" t="s">
        <v>71</v>
      </c>
    </row>
    <row r="80" spans="1:14" x14ac:dyDescent="0.25">
      <c r="B80" s="145">
        <v>5</v>
      </c>
      <c r="C80" s="145" t="s">
        <v>72</v>
      </c>
      <c r="D80" s="145">
        <v>17198</v>
      </c>
      <c r="E80" s="145" t="s">
        <v>6</v>
      </c>
      <c r="F80" s="145" t="s">
        <v>72</v>
      </c>
      <c r="G80" s="145"/>
      <c r="I80">
        <v>5</v>
      </c>
      <c r="J80" t="s">
        <v>72</v>
      </c>
      <c r="K80">
        <v>19118</v>
      </c>
      <c r="L80" t="s">
        <v>6</v>
      </c>
      <c r="M80" t="s">
        <v>72</v>
      </c>
    </row>
    <row r="81" spans="1:13" x14ac:dyDescent="0.25">
      <c r="B81" s="145">
        <v>6</v>
      </c>
      <c r="C81" s="145" t="s">
        <v>74</v>
      </c>
      <c r="D81" s="145">
        <v>16962</v>
      </c>
      <c r="E81" s="145" t="s">
        <v>7</v>
      </c>
      <c r="F81" s="145" t="s">
        <v>73</v>
      </c>
      <c r="G81" s="145"/>
      <c r="I81">
        <v>6</v>
      </c>
      <c r="J81" t="s">
        <v>73</v>
      </c>
      <c r="K81">
        <v>16892</v>
      </c>
      <c r="L81" t="s">
        <v>5</v>
      </c>
      <c r="M81" t="s">
        <v>73</v>
      </c>
    </row>
    <row r="82" spans="1:13" x14ac:dyDescent="0.25">
      <c r="B82" s="145">
        <v>7</v>
      </c>
      <c r="C82" s="145" t="s">
        <v>73</v>
      </c>
      <c r="D82" s="145">
        <v>15799</v>
      </c>
      <c r="E82" s="145" t="s">
        <v>5</v>
      </c>
      <c r="F82" s="145" t="s">
        <v>74</v>
      </c>
      <c r="G82" s="145"/>
      <c r="I82">
        <v>7</v>
      </c>
      <c r="J82" t="s">
        <v>74</v>
      </c>
      <c r="K82">
        <v>15158</v>
      </c>
      <c r="L82" t="s">
        <v>7</v>
      </c>
      <c r="M82" t="s">
        <v>74</v>
      </c>
    </row>
    <row r="83" spans="1:13" x14ac:dyDescent="0.25">
      <c r="B83" s="145">
        <v>8</v>
      </c>
      <c r="C83" s="145" t="s">
        <v>81</v>
      </c>
      <c r="D83" s="145">
        <v>13462</v>
      </c>
      <c r="E83" s="145" t="s">
        <v>7</v>
      </c>
      <c r="F83" s="145" t="s">
        <v>81</v>
      </c>
      <c r="G83" s="145"/>
      <c r="I83">
        <v>8</v>
      </c>
      <c r="J83" t="s">
        <v>81</v>
      </c>
      <c r="K83">
        <v>14263</v>
      </c>
      <c r="L83" t="s">
        <v>7</v>
      </c>
      <c r="M83" t="s">
        <v>81</v>
      </c>
    </row>
    <row r="84" spans="1:13" x14ac:dyDescent="0.25">
      <c r="B84" s="145">
        <v>9</v>
      </c>
      <c r="C84" s="145" t="s">
        <v>75</v>
      </c>
      <c r="D84" s="145">
        <v>8662</v>
      </c>
      <c r="E84" s="145" t="s">
        <v>6</v>
      </c>
      <c r="F84" s="145" t="s">
        <v>75</v>
      </c>
      <c r="G84" s="145"/>
      <c r="I84">
        <v>9</v>
      </c>
      <c r="J84" t="s">
        <v>75</v>
      </c>
      <c r="K84">
        <v>8099</v>
      </c>
      <c r="L84" t="s">
        <v>6</v>
      </c>
      <c r="M84" t="s">
        <v>75</v>
      </c>
    </row>
    <row r="85" spans="1:13" x14ac:dyDescent="0.25">
      <c r="B85" s="145">
        <v>10</v>
      </c>
      <c r="C85" s="145" t="s">
        <v>200</v>
      </c>
      <c r="D85" s="145">
        <v>6500</v>
      </c>
      <c r="E85" s="145" t="s">
        <v>7</v>
      </c>
      <c r="F85" s="145" t="s">
        <v>92</v>
      </c>
      <c r="G85" s="145"/>
      <c r="I85">
        <v>10</v>
      </c>
      <c r="J85" t="s">
        <v>92</v>
      </c>
      <c r="K85">
        <v>6628</v>
      </c>
      <c r="L85" t="s">
        <v>8</v>
      </c>
      <c r="M85" t="s">
        <v>92</v>
      </c>
    </row>
    <row r="86" spans="1:13" x14ac:dyDescent="0.25">
      <c r="A86">
        <v>7</v>
      </c>
      <c r="B86" s="148" t="s">
        <v>10</v>
      </c>
      <c r="C86" s="148">
        <v>2018</v>
      </c>
      <c r="D86" s="148">
        <v>2019</v>
      </c>
      <c r="E86" s="148">
        <v>2020</v>
      </c>
      <c r="F86" s="148">
        <v>2021</v>
      </c>
      <c r="G86" s="148"/>
    </row>
    <row r="87" spans="1:13" x14ac:dyDescent="0.25">
      <c r="B87" s="145" t="s">
        <v>11</v>
      </c>
      <c r="C87" s="145">
        <v>3.2</v>
      </c>
      <c r="D87" s="145">
        <v>1</v>
      </c>
      <c r="E87" s="145">
        <v>2.2999999999999998</v>
      </c>
      <c r="F87" s="145">
        <v>-16.8</v>
      </c>
      <c r="G87" s="145"/>
    </row>
    <row r="88" spans="1:13" x14ac:dyDescent="0.25">
      <c r="B88" s="145" t="s">
        <v>12</v>
      </c>
      <c r="C88" s="145">
        <v>3.1</v>
      </c>
      <c r="D88" s="145">
        <v>1.1000000000000001</v>
      </c>
      <c r="E88" s="145">
        <v>2.4</v>
      </c>
      <c r="F88" s="145"/>
      <c r="G88" s="145"/>
    </row>
    <row r="89" spans="1:13" x14ac:dyDescent="0.25">
      <c r="B89" s="145" t="s">
        <v>13</v>
      </c>
      <c r="C89" s="145">
        <v>2.8</v>
      </c>
      <c r="D89" s="145">
        <v>1.1000000000000001</v>
      </c>
      <c r="E89" s="145">
        <v>1.8</v>
      </c>
      <c r="F89" s="145"/>
      <c r="G89" s="145"/>
    </row>
    <row r="90" spans="1:13" x14ac:dyDescent="0.25">
      <c r="B90" s="145" t="s">
        <v>14</v>
      </c>
      <c r="C90" s="145">
        <v>3</v>
      </c>
      <c r="D90" s="145">
        <v>1</v>
      </c>
      <c r="E90" s="145">
        <v>-8.6</v>
      </c>
      <c r="F90" s="145"/>
      <c r="G90" s="145"/>
    </row>
    <row r="91" spans="1:13" x14ac:dyDescent="0.25">
      <c r="B91" s="145" t="s">
        <v>15</v>
      </c>
      <c r="C91" s="145">
        <v>3.1</v>
      </c>
      <c r="D91" s="145">
        <v>0.8</v>
      </c>
      <c r="E91" s="145">
        <v>-14</v>
      </c>
      <c r="F91" s="145"/>
      <c r="G91" s="145"/>
    </row>
    <row r="92" spans="1:13" x14ac:dyDescent="0.25">
      <c r="B92" s="145" t="s">
        <v>16</v>
      </c>
      <c r="C92" s="145">
        <v>3</v>
      </c>
      <c r="D92" s="145">
        <v>0.9</v>
      </c>
      <c r="E92" s="145">
        <v>-14.8</v>
      </c>
      <c r="F92" s="145"/>
      <c r="G92" s="145"/>
    </row>
    <row r="93" spans="1:13" x14ac:dyDescent="0.25">
      <c r="B93" s="145" t="s">
        <v>17</v>
      </c>
      <c r="C93" s="145">
        <v>4.0999999999999996</v>
      </c>
      <c r="D93" s="145">
        <v>-0.2</v>
      </c>
      <c r="E93" s="145">
        <v>-12.6</v>
      </c>
      <c r="F93" s="145"/>
      <c r="G93" s="145"/>
    </row>
    <row r="94" spans="1:13" x14ac:dyDescent="0.25">
      <c r="B94" s="145" t="s">
        <v>18</v>
      </c>
      <c r="C94" s="145">
        <v>2.5</v>
      </c>
      <c r="D94" s="145">
        <v>1</v>
      </c>
      <c r="E94" s="145">
        <v>-12.4</v>
      </c>
      <c r="F94" s="145"/>
      <c r="G94" s="145"/>
    </row>
    <row r="95" spans="1:13" x14ac:dyDescent="0.25">
      <c r="B95" s="145" t="s">
        <v>19</v>
      </c>
      <c r="C95" s="145">
        <v>2.6</v>
      </c>
      <c r="D95" s="145">
        <v>1</v>
      </c>
      <c r="E95" s="145">
        <v>-13.3</v>
      </c>
      <c r="F95" s="145"/>
      <c r="G95" s="145"/>
    </row>
    <row r="96" spans="1:13" x14ac:dyDescent="0.25">
      <c r="B96" s="145" t="s">
        <v>20</v>
      </c>
      <c r="C96" s="145">
        <v>2.2000000000000002</v>
      </c>
      <c r="D96" s="145">
        <v>1.4</v>
      </c>
      <c r="E96" s="145">
        <v>-24.7</v>
      </c>
      <c r="F96" s="145"/>
      <c r="G96" s="145"/>
    </row>
    <row r="97" spans="1:14" x14ac:dyDescent="0.25">
      <c r="B97" s="145" t="s">
        <v>21</v>
      </c>
      <c r="C97" s="145">
        <v>1.9</v>
      </c>
      <c r="D97" s="145">
        <v>1.7</v>
      </c>
      <c r="E97" s="145">
        <v>-24.4</v>
      </c>
      <c r="F97" s="145"/>
      <c r="G97" s="145"/>
      <c r="H97" s="9"/>
      <c r="I97" s="9"/>
      <c r="J97" s="9"/>
      <c r="K97" s="9"/>
      <c r="L97" s="9"/>
      <c r="M97" s="9"/>
      <c r="N97" s="9"/>
    </row>
    <row r="98" spans="1:14" x14ac:dyDescent="0.25">
      <c r="B98" s="145" t="s">
        <v>22</v>
      </c>
      <c r="C98" s="145">
        <v>2</v>
      </c>
      <c r="D98" s="145">
        <v>1.9</v>
      </c>
      <c r="E98" s="145">
        <v>-20.9</v>
      </c>
      <c r="F98" s="145"/>
      <c r="G98" s="145"/>
      <c r="H98" s="9"/>
      <c r="I98" s="9"/>
      <c r="J98" s="9"/>
      <c r="K98" s="9"/>
      <c r="L98" s="9"/>
      <c r="M98" s="9"/>
      <c r="N98" s="9"/>
    </row>
    <row r="99" spans="1:14" x14ac:dyDescent="0.25">
      <c r="A99">
        <v>8</v>
      </c>
      <c r="B99" s="148" t="s">
        <v>23</v>
      </c>
      <c r="C99" s="148">
        <v>2017</v>
      </c>
      <c r="D99" s="148">
        <v>2018</v>
      </c>
      <c r="E99" s="148">
        <v>2019</v>
      </c>
      <c r="F99" s="148">
        <v>2020</v>
      </c>
      <c r="G99" s="148">
        <v>2021</v>
      </c>
      <c r="H99" s="9"/>
      <c r="I99" s="9"/>
      <c r="J99" s="9"/>
      <c r="K99" s="9"/>
      <c r="L99" s="9"/>
      <c r="M99" s="9"/>
      <c r="N99" s="9"/>
    </row>
    <row r="100" spans="1:14" x14ac:dyDescent="0.25">
      <c r="B100" s="145" t="s">
        <v>11</v>
      </c>
      <c r="C100" s="145">
        <v>272.40699999999998</v>
      </c>
      <c r="D100" s="145">
        <v>281.13799999999998</v>
      </c>
      <c r="E100" s="145">
        <v>283.82499999999999</v>
      </c>
      <c r="F100" s="145">
        <v>290.34100000000001</v>
      </c>
      <c r="G100" s="145">
        <v>241.54599999999999</v>
      </c>
      <c r="H100" s="9"/>
      <c r="I100" s="9"/>
      <c r="J100" s="9"/>
      <c r="K100" s="9"/>
      <c r="L100" s="9"/>
      <c r="M100" s="9"/>
      <c r="N100" s="9"/>
    </row>
    <row r="101" spans="1:14" x14ac:dyDescent="0.25">
      <c r="B101" s="145" t="s">
        <v>12</v>
      </c>
      <c r="C101" s="145">
        <v>273.36500000000001</v>
      </c>
      <c r="D101" s="145">
        <v>281.74099999999999</v>
      </c>
      <c r="E101" s="145">
        <v>284.77</v>
      </c>
      <c r="F101" s="145">
        <v>291.55700000000002</v>
      </c>
      <c r="G101" s="145"/>
      <c r="H101" s="9"/>
      <c r="I101" s="9"/>
      <c r="J101" s="9"/>
      <c r="K101" s="9"/>
      <c r="L101" s="9"/>
      <c r="M101" s="9"/>
      <c r="N101" s="9"/>
    </row>
    <row r="102" spans="1:14" x14ac:dyDescent="0.25">
      <c r="B102" s="145" t="s">
        <v>13</v>
      </c>
      <c r="C102" s="145">
        <v>275.50299999999999</v>
      </c>
      <c r="D102" s="145">
        <v>283.16199999999998</v>
      </c>
      <c r="E102" s="145">
        <v>286.19900000000001</v>
      </c>
      <c r="F102" s="145">
        <v>291.209</v>
      </c>
      <c r="G102" s="145"/>
    </row>
    <row r="103" spans="1:14" x14ac:dyDescent="0.25">
      <c r="B103" s="145" t="s">
        <v>14</v>
      </c>
      <c r="C103" s="145">
        <v>276.22500000000002</v>
      </c>
      <c r="D103" s="145">
        <v>284.38600000000002</v>
      </c>
      <c r="E103" s="145">
        <v>287.09500000000003</v>
      </c>
      <c r="F103" s="145">
        <v>262.3</v>
      </c>
      <c r="G103" s="145"/>
    </row>
    <row r="104" spans="1:14" x14ac:dyDescent="0.25">
      <c r="B104" s="145" t="s">
        <v>15</v>
      </c>
      <c r="C104" s="145">
        <v>277.13499999999999</v>
      </c>
      <c r="D104" s="145">
        <v>285.80399999999997</v>
      </c>
      <c r="E104" s="145">
        <v>288.10700000000003</v>
      </c>
      <c r="F104" s="145">
        <v>247.649</v>
      </c>
      <c r="G104" s="145"/>
    </row>
    <row r="105" spans="1:14" x14ac:dyDescent="0.25">
      <c r="B105" s="145" t="s">
        <v>16</v>
      </c>
      <c r="C105" s="145">
        <v>278.39</v>
      </c>
      <c r="D105" s="145">
        <v>286.67</v>
      </c>
      <c r="E105" s="145">
        <v>289.233</v>
      </c>
      <c r="F105" s="145">
        <v>246.55</v>
      </c>
      <c r="G105" s="145"/>
    </row>
    <row r="106" spans="1:14" x14ac:dyDescent="0.25">
      <c r="B106" s="145" t="s">
        <v>17</v>
      </c>
      <c r="C106" s="145">
        <v>278.32499999999999</v>
      </c>
      <c r="D106" s="145">
        <v>289.63200000000001</v>
      </c>
      <c r="E106" s="145">
        <v>288.93799999999999</v>
      </c>
      <c r="F106" s="145">
        <v>252.536</v>
      </c>
      <c r="G106" s="145"/>
    </row>
    <row r="107" spans="1:14" x14ac:dyDescent="0.25">
      <c r="B107" s="145" t="s">
        <v>18</v>
      </c>
      <c r="C107" s="145">
        <v>278.15800000000002</v>
      </c>
      <c r="D107" s="145">
        <v>285.14499999999998</v>
      </c>
      <c r="E107" s="145">
        <v>287.947</v>
      </c>
      <c r="F107" s="145">
        <v>252.23</v>
      </c>
      <c r="G107" s="145"/>
    </row>
    <row r="108" spans="1:14" x14ac:dyDescent="0.25">
      <c r="B108" s="145" t="s">
        <v>19</v>
      </c>
      <c r="C108" s="145">
        <v>277.80399999999997</v>
      </c>
      <c r="D108" s="145">
        <v>284.976</v>
      </c>
      <c r="E108" s="145">
        <v>287.73899999999998</v>
      </c>
      <c r="F108" s="145">
        <v>249.565</v>
      </c>
      <c r="G108" s="145"/>
    </row>
    <row r="109" spans="1:14" x14ac:dyDescent="0.25">
      <c r="B109" s="145" t="s">
        <v>20</v>
      </c>
      <c r="C109" s="145">
        <v>278.565</v>
      </c>
      <c r="D109" s="145">
        <v>284.76499999999999</v>
      </c>
      <c r="E109" s="145">
        <v>288.77999999999997</v>
      </c>
      <c r="F109" s="145">
        <v>217.51599999999999</v>
      </c>
      <c r="G109" s="145"/>
    </row>
    <row r="110" spans="1:14" x14ac:dyDescent="0.25">
      <c r="B110" s="145" t="s">
        <v>21</v>
      </c>
      <c r="C110" s="145">
        <v>277.88499999999999</v>
      </c>
      <c r="D110" s="145">
        <v>283.29399999999998</v>
      </c>
      <c r="E110" s="145">
        <v>288.14699999999999</v>
      </c>
      <c r="F110" s="145">
        <v>217.97300000000001</v>
      </c>
      <c r="G110" s="145"/>
    </row>
    <row r="111" spans="1:14" x14ac:dyDescent="0.25">
      <c r="B111" s="145" t="s">
        <v>22</v>
      </c>
      <c r="C111" s="145">
        <v>278.17599999999999</v>
      </c>
      <c r="D111" s="145">
        <v>283.67700000000002</v>
      </c>
      <c r="E111" s="145">
        <v>289.15899999999999</v>
      </c>
      <c r="F111" s="145">
        <v>228.84899999999999</v>
      </c>
      <c r="G111" s="145"/>
    </row>
    <row r="112" spans="1:14" x14ac:dyDescent="0.25">
      <c r="A112">
        <v>9</v>
      </c>
      <c r="B112" s="148" t="s">
        <v>89</v>
      </c>
      <c r="C112" s="148">
        <v>2017</v>
      </c>
      <c r="D112" s="148">
        <v>2018</v>
      </c>
      <c r="E112" s="148">
        <v>2019</v>
      </c>
      <c r="F112" s="148">
        <v>2020</v>
      </c>
      <c r="G112" s="148">
        <v>2021</v>
      </c>
      <c r="H112" t="s">
        <v>136</v>
      </c>
      <c r="I112" s="101" t="s">
        <v>89</v>
      </c>
      <c r="J112" s="101">
        <v>2017</v>
      </c>
      <c r="K112" s="101">
        <v>2018</v>
      </c>
      <c r="L112" s="101">
        <v>2019</v>
      </c>
      <c r="M112" s="101">
        <v>2020</v>
      </c>
      <c r="N112" s="101">
        <v>2021</v>
      </c>
    </row>
    <row r="113" spans="1:14" x14ac:dyDescent="0.25">
      <c r="B113" s="145" t="s">
        <v>68</v>
      </c>
      <c r="C113" s="145">
        <v>99490</v>
      </c>
      <c r="D113" s="145">
        <v>100832</v>
      </c>
      <c r="E113" s="145">
        <v>100623</v>
      </c>
      <c r="F113" s="145">
        <v>101532</v>
      </c>
      <c r="G113" s="145">
        <v>94168</v>
      </c>
      <c r="I113" s="68" t="s">
        <v>68</v>
      </c>
      <c r="J113" s="68">
        <v>99490</v>
      </c>
      <c r="K113" s="68">
        <v>100832</v>
      </c>
      <c r="L113" s="68">
        <v>100623</v>
      </c>
      <c r="M113" s="68">
        <v>101532</v>
      </c>
      <c r="N113" s="68">
        <v>94168</v>
      </c>
    </row>
    <row r="114" spans="1:14" x14ac:dyDescent="0.25">
      <c r="B114" s="146" t="s">
        <v>69</v>
      </c>
      <c r="C114" s="146">
        <v>82146</v>
      </c>
      <c r="D114" s="146">
        <v>82364</v>
      </c>
      <c r="E114" s="146">
        <v>83250</v>
      </c>
      <c r="F114" s="146">
        <v>86091</v>
      </c>
      <c r="G114" s="146">
        <v>72271</v>
      </c>
      <c r="I114" s="68" t="s">
        <v>69</v>
      </c>
      <c r="J114" s="68">
        <v>82146</v>
      </c>
      <c r="K114" s="68">
        <v>82364</v>
      </c>
      <c r="L114" s="68">
        <v>83250</v>
      </c>
      <c r="M114" s="68">
        <v>86091</v>
      </c>
      <c r="N114" s="68">
        <v>72271</v>
      </c>
    </row>
    <row r="115" spans="1:14" x14ac:dyDescent="0.25">
      <c r="B115" s="146" t="s">
        <v>70</v>
      </c>
      <c r="C115" s="146">
        <v>79157</v>
      </c>
      <c r="D115" s="146">
        <v>81487</v>
      </c>
      <c r="E115" s="146">
        <v>83397</v>
      </c>
      <c r="F115" s="146">
        <v>85705</v>
      </c>
      <c r="G115" s="146">
        <v>59308</v>
      </c>
      <c r="I115" s="68" t="s">
        <v>70</v>
      </c>
      <c r="J115" s="68">
        <v>79157</v>
      </c>
      <c r="K115" s="68">
        <v>81487</v>
      </c>
      <c r="L115" s="68">
        <v>83397</v>
      </c>
      <c r="M115" s="68">
        <v>85705</v>
      </c>
      <c r="N115" s="68">
        <v>59308</v>
      </c>
    </row>
    <row r="116" spans="1:14" x14ac:dyDescent="0.25">
      <c r="B116" s="145" t="s">
        <v>73</v>
      </c>
      <c r="C116" s="145">
        <v>11614</v>
      </c>
      <c r="D116" s="145">
        <v>16455</v>
      </c>
      <c r="E116" s="145">
        <v>16555</v>
      </c>
      <c r="F116" s="145">
        <v>17013</v>
      </c>
      <c r="G116" s="145">
        <v>15799</v>
      </c>
      <c r="I116" s="68" t="s">
        <v>73</v>
      </c>
      <c r="J116" s="68">
        <v>11614</v>
      </c>
      <c r="K116" s="68">
        <v>16455</v>
      </c>
      <c r="L116" s="68">
        <v>16555</v>
      </c>
      <c r="M116" s="68">
        <v>17013</v>
      </c>
      <c r="N116" s="68">
        <v>15799</v>
      </c>
    </row>
    <row r="117" spans="1:14" x14ac:dyDescent="0.25">
      <c r="B117" s="145" t="s">
        <v>51</v>
      </c>
      <c r="C117" s="145">
        <v>272407</v>
      </c>
      <c r="D117" s="145">
        <v>281138</v>
      </c>
      <c r="E117" s="145">
        <v>283825</v>
      </c>
      <c r="F117" s="145">
        <v>290341</v>
      </c>
      <c r="G117" s="145">
        <v>241546</v>
      </c>
      <c r="I117" s="68" t="s">
        <v>51</v>
      </c>
      <c r="J117" s="68">
        <v>272407</v>
      </c>
      <c r="K117" s="68">
        <v>281138</v>
      </c>
      <c r="L117" s="68">
        <v>283825</v>
      </c>
      <c r="M117" s="68">
        <v>290341</v>
      </c>
      <c r="N117" s="68">
        <v>241546</v>
      </c>
    </row>
    <row r="118" spans="1:14" x14ac:dyDescent="0.25">
      <c r="A118">
        <v>10</v>
      </c>
      <c r="B118" s="148" t="s">
        <v>10</v>
      </c>
      <c r="C118" s="148">
        <v>2018</v>
      </c>
      <c r="D118" s="148">
        <v>2019</v>
      </c>
      <c r="E118" s="148">
        <v>2020</v>
      </c>
      <c r="F118" s="148">
        <v>2021</v>
      </c>
      <c r="G118" s="148"/>
    </row>
    <row r="119" spans="1:14" x14ac:dyDescent="0.25">
      <c r="B119" s="145" t="s">
        <v>11</v>
      </c>
      <c r="C119" s="145">
        <v>2.6</v>
      </c>
      <c r="D119" s="145">
        <v>5.4</v>
      </c>
      <c r="E119" s="145">
        <v>5.0999999999999996</v>
      </c>
      <c r="F119" s="145">
        <v>-7</v>
      </c>
      <c r="G119" s="145"/>
      <c r="H119" s="9"/>
      <c r="I119" s="78"/>
      <c r="J119" s="78"/>
      <c r="K119" s="78"/>
      <c r="L119" s="78"/>
      <c r="M119" s="9"/>
      <c r="N119" s="9"/>
    </row>
    <row r="120" spans="1:14" x14ac:dyDescent="0.25">
      <c r="B120" s="145" t="s">
        <v>12</v>
      </c>
      <c r="C120" s="145">
        <v>2.4</v>
      </c>
      <c r="D120" s="145">
        <v>5.4</v>
      </c>
      <c r="E120" s="145">
        <v>5.0999999999999996</v>
      </c>
      <c r="F120" s="145"/>
      <c r="G120" s="145"/>
      <c r="H120" s="9"/>
      <c r="I120" s="78"/>
      <c r="J120" s="78"/>
      <c r="K120" s="78"/>
      <c r="L120" s="78"/>
      <c r="M120" s="9"/>
      <c r="N120" s="9"/>
    </row>
    <row r="121" spans="1:14" x14ac:dyDescent="0.25">
      <c r="B121" s="145" t="s">
        <v>13</v>
      </c>
      <c r="C121" s="145">
        <v>2.4</v>
      </c>
      <c r="D121" s="145">
        <v>5.3</v>
      </c>
      <c r="E121" s="145">
        <v>4.5</v>
      </c>
      <c r="F121" s="145"/>
      <c r="G121" s="145"/>
      <c r="H121" s="9"/>
      <c r="I121" s="78"/>
      <c r="J121" s="78"/>
      <c r="K121" s="78"/>
      <c r="L121" s="78"/>
      <c r="M121" s="9"/>
      <c r="N121" s="9"/>
    </row>
    <row r="122" spans="1:14" x14ac:dyDescent="0.25">
      <c r="B122" s="145" t="s">
        <v>14</v>
      </c>
      <c r="C122" s="145">
        <v>2.4</v>
      </c>
      <c r="D122" s="145">
        <v>4.8</v>
      </c>
      <c r="E122" s="145">
        <v>4.0999999999999996</v>
      </c>
      <c r="F122" s="145"/>
      <c r="G122" s="145"/>
      <c r="H122" s="9"/>
      <c r="I122" s="78"/>
      <c r="J122" s="80"/>
      <c r="K122" s="78"/>
      <c r="L122" s="78"/>
      <c r="M122" s="9"/>
      <c r="N122" s="9"/>
    </row>
    <row r="123" spans="1:14" x14ac:dyDescent="0.25">
      <c r="B123" s="145" t="s">
        <v>15</v>
      </c>
      <c r="C123" s="145">
        <v>2.2999999999999998</v>
      </c>
      <c r="D123" s="145">
        <v>4.5999999999999996</v>
      </c>
      <c r="E123" s="145">
        <v>3.7</v>
      </c>
      <c r="F123" s="145"/>
      <c r="G123" s="145"/>
      <c r="H123" s="9"/>
      <c r="I123" s="78"/>
      <c r="J123" s="78"/>
      <c r="K123" s="78"/>
      <c r="L123" s="78"/>
      <c r="M123" s="9"/>
      <c r="N123" s="9"/>
    </row>
    <row r="124" spans="1:14" x14ac:dyDescent="0.25">
      <c r="B124" s="145" t="s">
        <v>16</v>
      </c>
      <c r="C124" s="145">
        <v>1.8</v>
      </c>
      <c r="D124" s="145">
        <v>5.0999999999999996</v>
      </c>
      <c r="E124" s="145">
        <v>2.8</v>
      </c>
      <c r="F124" s="145"/>
      <c r="G124" s="145"/>
      <c r="H124" s="9"/>
      <c r="I124" s="78"/>
      <c r="J124" s="78"/>
      <c r="K124" s="78"/>
      <c r="L124" s="78"/>
      <c r="M124" s="9"/>
      <c r="N124" s="9"/>
    </row>
    <row r="125" spans="1:14" x14ac:dyDescent="0.25">
      <c r="B125" s="145" t="s">
        <v>17</v>
      </c>
      <c r="C125" s="145">
        <v>1.9</v>
      </c>
      <c r="D125" s="145">
        <v>4.9000000000000004</v>
      </c>
      <c r="E125" s="145">
        <v>2.4</v>
      </c>
      <c r="F125" s="145"/>
      <c r="G125" s="145"/>
      <c r="H125" s="9"/>
      <c r="I125" s="78"/>
      <c r="J125" s="78"/>
      <c r="K125" s="78"/>
      <c r="L125" s="78"/>
      <c r="M125" s="9"/>
      <c r="N125" s="9"/>
    </row>
    <row r="126" spans="1:14" x14ac:dyDescent="0.25">
      <c r="B126" s="145" t="s">
        <v>18</v>
      </c>
      <c r="C126" s="145">
        <v>2.2000000000000002</v>
      </c>
      <c r="D126" s="145">
        <v>4.8</v>
      </c>
      <c r="E126" s="145">
        <v>1.1000000000000001</v>
      </c>
      <c r="F126" s="145"/>
      <c r="G126" s="145"/>
      <c r="H126" s="9"/>
      <c r="I126" s="78"/>
      <c r="J126" s="78"/>
      <c r="K126" s="78"/>
      <c r="L126" s="78"/>
      <c r="M126" s="9"/>
      <c r="N126" s="9"/>
    </row>
    <row r="127" spans="1:14" x14ac:dyDescent="0.25">
      <c r="B127" s="145" t="s">
        <v>19</v>
      </c>
      <c r="C127" s="145">
        <v>2.5</v>
      </c>
      <c r="D127" s="145">
        <v>4.8</v>
      </c>
      <c r="E127" s="145">
        <v>-3.3</v>
      </c>
      <c r="F127" s="145"/>
      <c r="G127" s="145"/>
      <c r="H127" s="9"/>
      <c r="I127" s="78"/>
      <c r="J127" s="78"/>
      <c r="K127" s="78"/>
      <c r="L127" s="78"/>
      <c r="M127" s="9"/>
      <c r="N127" s="9"/>
    </row>
    <row r="128" spans="1:14" x14ac:dyDescent="0.25">
      <c r="B128" s="146" t="s">
        <v>20</v>
      </c>
      <c r="C128" s="146">
        <v>2.4</v>
      </c>
      <c r="D128" s="146">
        <v>4.7</v>
      </c>
      <c r="E128" s="146">
        <v>-5.3</v>
      </c>
      <c r="F128" s="146"/>
      <c r="G128" s="146"/>
      <c r="H128" s="9"/>
      <c r="I128" s="78"/>
      <c r="J128" s="78"/>
      <c r="K128" s="78"/>
      <c r="L128" s="78"/>
      <c r="M128" s="9"/>
      <c r="N128" s="9"/>
    </row>
    <row r="129" spans="1:15" x14ac:dyDescent="0.25">
      <c r="B129" s="145" t="s">
        <v>21</v>
      </c>
      <c r="C129" s="145">
        <v>2</v>
      </c>
      <c r="D129" s="145">
        <v>5</v>
      </c>
      <c r="E129" s="145">
        <v>-5.8</v>
      </c>
      <c r="F129" s="145"/>
      <c r="G129" s="145"/>
      <c r="H129" s="9"/>
      <c r="I129" s="78"/>
      <c r="J129" s="78"/>
      <c r="K129" s="78"/>
      <c r="L129" s="78"/>
      <c r="M129" s="9"/>
      <c r="N129" s="9"/>
    </row>
    <row r="130" spans="1:15" x14ac:dyDescent="0.25">
      <c r="B130" s="145" t="s">
        <v>22</v>
      </c>
      <c r="C130" s="145">
        <v>2</v>
      </c>
      <c r="D130" s="145">
        <v>5.3</v>
      </c>
      <c r="E130" s="145">
        <v>-6.2</v>
      </c>
      <c r="F130" s="145"/>
      <c r="G130" s="145"/>
      <c r="H130" s="9"/>
      <c r="I130" s="78"/>
      <c r="J130" s="78"/>
      <c r="K130" s="78"/>
      <c r="L130" s="78"/>
      <c r="M130" s="9"/>
      <c r="N130" s="9"/>
    </row>
    <row r="131" spans="1:15" s="2" customFormat="1" x14ac:dyDescent="0.25">
      <c r="A131" s="2">
        <v>11</v>
      </c>
      <c r="B131" s="148" t="s">
        <v>23</v>
      </c>
      <c r="C131" s="148">
        <v>2017</v>
      </c>
      <c r="D131" s="148">
        <v>2018</v>
      </c>
      <c r="E131" s="148">
        <v>2019</v>
      </c>
      <c r="F131" s="148">
        <v>2020</v>
      </c>
      <c r="G131" s="148">
        <v>2021</v>
      </c>
      <c r="I131" s="95"/>
      <c r="J131" s="95"/>
      <c r="K131" s="95"/>
      <c r="L131" s="95"/>
    </row>
    <row r="132" spans="1:15" x14ac:dyDescent="0.25">
      <c r="B132" s="145" t="s">
        <v>11</v>
      </c>
      <c r="C132" s="145">
        <v>86.287000000000006</v>
      </c>
      <c r="D132" s="145">
        <v>88.501999999999995</v>
      </c>
      <c r="E132" s="145">
        <v>93.307000000000002</v>
      </c>
      <c r="F132" s="145">
        <v>98.04</v>
      </c>
      <c r="G132" s="145">
        <v>91.174000000000007</v>
      </c>
      <c r="H132" s="9"/>
      <c r="I132" s="78"/>
      <c r="J132" s="78"/>
      <c r="K132" s="78"/>
      <c r="L132" s="78"/>
      <c r="M132" s="9"/>
      <c r="N132" s="9"/>
    </row>
    <row r="133" spans="1:15" x14ac:dyDescent="0.25">
      <c r="B133" s="145" t="s">
        <v>12</v>
      </c>
      <c r="C133" s="145">
        <v>87.03</v>
      </c>
      <c r="D133" s="145">
        <v>89.096000000000004</v>
      </c>
      <c r="E133" s="145">
        <v>93.888000000000005</v>
      </c>
      <c r="F133" s="145">
        <v>98.65</v>
      </c>
      <c r="G133" s="145"/>
      <c r="H133" s="9"/>
      <c r="I133" s="78"/>
      <c r="J133" s="78"/>
      <c r="K133" s="78"/>
      <c r="L133" s="78"/>
      <c r="M133" s="9"/>
      <c r="N133" s="9"/>
    </row>
    <row r="134" spans="1:15" x14ac:dyDescent="0.25">
      <c r="B134" s="145" t="s">
        <v>13</v>
      </c>
      <c r="C134" s="145">
        <v>87.531999999999996</v>
      </c>
      <c r="D134" s="145">
        <v>89.593000000000004</v>
      </c>
      <c r="E134" s="145">
        <v>94.302999999999997</v>
      </c>
      <c r="F134" s="145">
        <v>98.531000000000006</v>
      </c>
      <c r="G134" s="145"/>
      <c r="H134" s="9"/>
      <c r="I134" s="78"/>
      <c r="J134" s="78"/>
      <c r="K134" s="78"/>
      <c r="L134" s="78"/>
      <c r="M134" s="9"/>
      <c r="N134" s="9"/>
    </row>
    <row r="135" spans="1:15" x14ac:dyDescent="0.25">
      <c r="B135" s="145" t="s">
        <v>14</v>
      </c>
      <c r="C135" s="145">
        <v>88.289000000000001</v>
      </c>
      <c r="D135" s="145">
        <v>90.372</v>
      </c>
      <c r="E135" s="145">
        <v>94.718000000000004</v>
      </c>
      <c r="F135" s="145">
        <v>98.620999999999995</v>
      </c>
      <c r="G135" s="145"/>
      <c r="H135" s="9"/>
      <c r="I135" s="78"/>
      <c r="J135" s="80"/>
      <c r="K135" s="78"/>
      <c r="L135" s="78"/>
      <c r="M135" s="9"/>
      <c r="N135" s="9"/>
    </row>
    <row r="136" spans="1:15" x14ac:dyDescent="0.25">
      <c r="B136" s="145" t="s">
        <v>15</v>
      </c>
      <c r="C136" s="145">
        <v>88.858999999999995</v>
      </c>
      <c r="D136" s="145">
        <v>90.927000000000007</v>
      </c>
      <c r="E136" s="145">
        <v>95.125</v>
      </c>
      <c r="F136" s="145">
        <v>98.641000000000005</v>
      </c>
      <c r="G136" s="145"/>
      <c r="H136" s="9"/>
      <c r="I136" s="78"/>
      <c r="J136" s="78"/>
      <c r="K136" s="78"/>
      <c r="L136" s="78"/>
      <c r="M136" s="9"/>
      <c r="N136" s="9"/>
    </row>
    <row r="137" spans="1:15" x14ac:dyDescent="0.25">
      <c r="B137" s="145" t="s">
        <v>16</v>
      </c>
      <c r="C137" s="145">
        <v>89.391999999999996</v>
      </c>
      <c r="D137" s="145">
        <v>91.037999999999997</v>
      </c>
      <c r="E137" s="145">
        <v>95.668000000000006</v>
      </c>
      <c r="F137" s="145">
        <v>98.382999999999996</v>
      </c>
      <c r="G137" s="145"/>
      <c r="H137" s="9"/>
      <c r="I137" s="9"/>
      <c r="J137" s="9"/>
      <c r="K137" s="9"/>
      <c r="L137" s="9"/>
      <c r="M137" s="9"/>
      <c r="N137" s="9"/>
    </row>
    <row r="138" spans="1:15" x14ac:dyDescent="0.25">
      <c r="B138" s="145" t="s">
        <v>17</v>
      </c>
      <c r="C138" s="145">
        <v>89.575999999999993</v>
      </c>
      <c r="D138" s="145">
        <v>91.305000000000007</v>
      </c>
      <c r="E138" s="145">
        <v>95.775999999999996</v>
      </c>
      <c r="F138" s="145">
        <v>98.042000000000002</v>
      </c>
      <c r="G138" s="145"/>
      <c r="H138" s="9"/>
      <c r="I138" s="9"/>
      <c r="J138" s="9"/>
      <c r="K138" s="9"/>
      <c r="L138" s="9"/>
      <c r="M138" s="9"/>
      <c r="N138" s="9"/>
    </row>
    <row r="139" spans="1:15" x14ac:dyDescent="0.25">
      <c r="B139" s="145" t="s">
        <v>18</v>
      </c>
      <c r="C139" s="145">
        <v>89.718000000000004</v>
      </c>
      <c r="D139" s="145">
        <v>91.703000000000003</v>
      </c>
      <c r="E139" s="145">
        <v>96.084999999999994</v>
      </c>
      <c r="F139" s="145">
        <v>97.120999999999995</v>
      </c>
      <c r="G139" s="145"/>
      <c r="H139" s="9"/>
      <c r="I139" s="9"/>
      <c r="J139" s="9"/>
      <c r="K139" s="9"/>
      <c r="L139" s="9"/>
      <c r="M139" s="9"/>
      <c r="N139" s="9"/>
    </row>
    <row r="140" spans="1:15" x14ac:dyDescent="0.25">
      <c r="B140" s="145" t="s">
        <v>19</v>
      </c>
      <c r="C140" s="145">
        <v>90.037999999999997</v>
      </c>
      <c r="D140" s="145">
        <v>92.325999999999993</v>
      </c>
      <c r="E140" s="145">
        <v>96.784000000000006</v>
      </c>
      <c r="F140" s="145">
        <v>93.584000000000003</v>
      </c>
      <c r="G140" s="145"/>
      <c r="H140" s="9"/>
      <c r="I140" s="78"/>
      <c r="J140" s="78"/>
      <c r="K140" s="78"/>
      <c r="L140" s="78"/>
      <c r="M140" s="78"/>
      <c r="N140" s="78"/>
    </row>
    <row r="141" spans="1:15" x14ac:dyDescent="0.25">
      <c r="B141" s="146" t="s">
        <v>20</v>
      </c>
      <c r="C141" s="146">
        <v>90.751000000000005</v>
      </c>
      <c r="D141" s="146">
        <v>92.89</v>
      </c>
      <c r="E141" s="146">
        <v>97.281999999999996</v>
      </c>
      <c r="F141" s="146">
        <v>92.153000000000006</v>
      </c>
      <c r="G141" s="146"/>
      <c r="H141" s="78"/>
      <c r="I141" s="78"/>
      <c r="J141" s="78"/>
      <c r="K141" s="78"/>
      <c r="L141" s="78"/>
      <c r="M141" s="78"/>
      <c r="N141" s="78"/>
      <c r="O141" s="78"/>
    </row>
    <row r="142" spans="1:15" x14ac:dyDescent="0.25">
      <c r="B142" s="145" t="s">
        <v>21</v>
      </c>
      <c r="C142" s="145">
        <v>91.015000000000001</v>
      </c>
      <c r="D142" s="145">
        <v>92.863</v>
      </c>
      <c r="E142" s="145">
        <v>97.522999999999996</v>
      </c>
      <c r="F142" s="145">
        <v>91.905000000000001</v>
      </c>
      <c r="G142" s="145"/>
      <c r="H142" s="78"/>
      <c r="I142" s="79"/>
      <c r="J142" s="79"/>
      <c r="K142" s="79"/>
      <c r="L142" s="79"/>
      <c r="M142" s="79"/>
      <c r="N142" s="79"/>
      <c r="O142" s="78"/>
    </row>
    <row r="143" spans="1:15" x14ac:dyDescent="0.25">
      <c r="B143" s="145" t="s">
        <v>22</v>
      </c>
      <c r="C143" s="145">
        <v>91.004000000000005</v>
      </c>
      <c r="D143" s="145">
        <v>92.789000000000001</v>
      </c>
      <c r="E143" s="145">
        <v>97.712999999999994</v>
      </c>
      <c r="F143" s="145">
        <v>91.662999999999997</v>
      </c>
      <c r="G143" s="145"/>
      <c r="H143" s="78"/>
      <c r="O143" s="78"/>
    </row>
    <row r="144" spans="1:15" x14ac:dyDescent="0.25">
      <c r="A144">
        <v>12</v>
      </c>
      <c r="B144" s="148" t="s">
        <v>89</v>
      </c>
      <c r="C144" s="148">
        <v>2017</v>
      </c>
      <c r="D144" s="148">
        <v>2018</v>
      </c>
      <c r="E144" s="148">
        <v>2019</v>
      </c>
      <c r="F144" s="148">
        <v>2020</v>
      </c>
      <c r="G144" s="148">
        <v>2021</v>
      </c>
      <c r="H144" s="78" t="s">
        <v>136</v>
      </c>
      <c r="I144" s="101" t="s">
        <v>89</v>
      </c>
      <c r="J144" s="101">
        <v>2017</v>
      </c>
      <c r="K144" s="101">
        <v>2018</v>
      </c>
      <c r="L144" s="101">
        <v>2019</v>
      </c>
      <c r="M144" s="101">
        <v>2020</v>
      </c>
      <c r="N144" s="101">
        <v>2021</v>
      </c>
      <c r="O144" s="78"/>
    </row>
    <row r="145" spans="1:15" x14ac:dyDescent="0.25">
      <c r="B145" s="145" t="s">
        <v>71</v>
      </c>
      <c r="C145" s="145">
        <v>54051</v>
      </c>
      <c r="D145" s="145">
        <v>56527</v>
      </c>
      <c r="E145" s="145">
        <v>59083</v>
      </c>
      <c r="F145" s="145">
        <v>61065</v>
      </c>
      <c r="G145" s="145">
        <v>56398</v>
      </c>
      <c r="H145" s="78"/>
      <c r="I145" s="68" t="s">
        <v>71</v>
      </c>
      <c r="J145" s="68">
        <v>54051</v>
      </c>
      <c r="K145" s="68">
        <v>56527</v>
      </c>
      <c r="L145" s="68">
        <v>59083</v>
      </c>
      <c r="M145" s="68">
        <v>61065</v>
      </c>
      <c r="N145" s="68">
        <v>56398</v>
      </c>
      <c r="O145" s="78"/>
    </row>
    <row r="146" spans="1:15" x14ac:dyDescent="0.25">
      <c r="B146" s="145" t="s">
        <v>72</v>
      </c>
      <c r="C146" s="145">
        <v>16789</v>
      </c>
      <c r="D146" s="145">
        <v>17823</v>
      </c>
      <c r="E146" s="145">
        <v>18601</v>
      </c>
      <c r="F146" s="145">
        <v>19168</v>
      </c>
      <c r="G146" s="145">
        <v>17198</v>
      </c>
      <c r="H146" s="78"/>
      <c r="I146" s="68" t="s">
        <v>72</v>
      </c>
      <c r="J146" s="68">
        <v>16789</v>
      </c>
      <c r="K146" s="68">
        <v>17823</v>
      </c>
      <c r="L146" s="68">
        <v>18601</v>
      </c>
      <c r="M146" s="68">
        <v>19168</v>
      </c>
      <c r="N146" s="68">
        <v>17198</v>
      </c>
      <c r="O146" s="78"/>
    </row>
    <row r="147" spans="1:15" x14ac:dyDescent="0.25">
      <c r="B147" s="145" t="s">
        <v>75</v>
      </c>
      <c r="C147" s="145">
        <v>5642</v>
      </c>
      <c r="D147" s="145">
        <v>6677</v>
      </c>
      <c r="E147" s="145">
        <v>7553</v>
      </c>
      <c r="F147" s="145">
        <v>8653</v>
      </c>
      <c r="G147" s="145">
        <v>8662</v>
      </c>
      <c r="H147" s="78"/>
      <c r="I147" s="68" t="s">
        <v>75</v>
      </c>
      <c r="J147" s="68">
        <v>5642</v>
      </c>
      <c r="K147" s="68">
        <v>6677</v>
      </c>
      <c r="L147" s="68">
        <v>7553</v>
      </c>
      <c r="M147" s="68">
        <v>8653</v>
      </c>
      <c r="N147" s="68">
        <v>8662</v>
      </c>
      <c r="O147" s="78"/>
    </row>
    <row r="148" spans="1:15" x14ac:dyDescent="0.25">
      <c r="B148" s="146" t="s">
        <v>78</v>
      </c>
      <c r="C148" s="146">
        <v>3414</v>
      </c>
      <c r="D148" s="146">
        <v>3726</v>
      </c>
      <c r="E148" s="146">
        <v>4326</v>
      </c>
      <c r="F148" s="146">
        <v>4989</v>
      </c>
      <c r="G148" s="146">
        <v>4965</v>
      </c>
      <c r="H148" s="78"/>
      <c r="I148" s="68" t="s">
        <v>78</v>
      </c>
      <c r="J148" s="68">
        <v>3414</v>
      </c>
      <c r="K148" s="68">
        <v>3726</v>
      </c>
      <c r="L148" s="68">
        <v>4326</v>
      </c>
      <c r="M148" s="68">
        <v>4989</v>
      </c>
      <c r="N148" s="68">
        <v>4965</v>
      </c>
      <c r="O148" s="78"/>
    </row>
    <row r="149" spans="1:15" s="8" customFormat="1" x14ac:dyDescent="0.25">
      <c r="B149" s="145" t="s">
        <v>77</v>
      </c>
      <c r="C149" s="145">
        <v>3429</v>
      </c>
      <c r="D149" s="145">
        <v>3749</v>
      </c>
      <c r="E149" s="145">
        <v>3744</v>
      </c>
      <c r="F149" s="145">
        <v>4165</v>
      </c>
      <c r="G149" s="145">
        <v>3951</v>
      </c>
      <c r="H149" s="158"/>
      <c r="I149" s="68" t="s">
        <v>77</v>
      </c>
      <c r="J149" s="68">
        <v>3429</v>
      </c>
      <c r="K149" s="68">
        <v>3749</v>
      </c>
      <c r="L149" s="68">
        <v>3744</v>
      </c>
      <c r="M149" s="68">
        <v>4165</v>
      </c>
      <c r="N149" s="68">
        <v>3951</v>
      </c>
      <c r="O149" s="158"/>
    </row>
    <row r="150" spans="1:15" x14ac:dyDescent="0.25">
      <c r="B150" s="145" t="s">
        <v>28</v>
      </c>
      <c r="C150" s="145">
        <v>2962</v>
      </c>
      <c r="D150" s="145"/>
      <c r="E150" s="145"/>
      <c r="F150" s="145"/>
      <c r="G150" s="145"/>
      <c r="H150" s="78"/>
      <c r="I150" s="68" t="s">
        <v>28</v>
      </c>
      <c r="J150" s="68">
        <v>2962</v>
      </c>
      <c r="K150" s="68"/>
      <c r="L150" s="68"/>
      <c r="M150" s="68"/>
      <c r="N150" s="68"/>
      <c r="O150" s="78"/>
    </row>
    <row r="151" spans="1:15" s="2" customFormat="1" x14ac:dyDescent="0.25">
      <c r="B151" s="147" t="s">
        <v>51</v>
      </c>
      <c r="C151" s="147">
        <v>86287</v>
      </c>
      <c r="D151" s="147">
        <v>88502</v>
      </c>
      <c r="E151" s="147">
        <v>93307</v>
      </c>
      <c r="F151" s="147">
        <v>98040</v>
      </c>
      <c r="G151" s="147">
        <v>91174</v>
      </c>
      <c r="I151" s="157" t="s">
        <v>51</v>
      </c>
      <c r="J151" s="157">
        <v>86287</v>
      </c>
      <c r="K151" s="157">
        <v>88502</v>
      </c>
      <c r="L151" s="157">
        <v>93307</v>
      </c>
      <c r="M151" s="157">
        <v>98040</v>
      </c>
      <c r="N151" s="157">
        <v>91174</v>
      </c>
    </row>
    <row r="152" spans="1:15" x14ac:dyDescent="0.25">
      <c r="A152">
        <v>13</v>
      </c>
      <c r="B152" s="148" t="s">
        <v>10</v>
      </c>
      <c r="C152" s="148">
        <v>2018</v>
      </c>
      <c r="D152" s="148">
        <v>2019</v>
      </c>
      <c r="E152" s="148">
        <v>2020</v>
      </c>
      <c r="F152" s="148">
        <v>2021</v>
      </c>
      <c r="G152" s="148"/>
      <c r="H152" s="9"/>
      <c r="I152" s="9"/>
      <c r="J152" s="9"/>
      <c r="K152" s="9"/>
      <c r="L152" s="9"/>
      <c r="M152" s="9"/>
      <c r="N152" s="9"/>
    </row>
    <row r="153" spans="1:15" x14ac:dyDescent="0.25">
      <c r="B153" s="145" t="s">
        <v>11</v>
      </c>
      <c r="C153" s="145">
        <v>1.8</v>
      </c>
      <c r="D153" s="145">
        <v>11</v>
      </c>
      <c r="E153" s="145">
        <v>1.3</v>
      </c>
      <c r="F153" s="145">
        <v>-1.7</v>
      </c>
      <c r="G153" s="145"/>
      <c r="H153" s="9"/>
      <c r="I153" s="9"/>
      <c r="J153" s="9"/>
      <c r="K153" s="9"/>
      <c r="L153" s="9"/>
      <c r="M153" s="9"/>
      <c r="N153" s="9"/>
    </row>
    <row r="154" spans="1:15" x14ac:dyDescent="0.25">
      <c r="B154" s="145" t="s">
        <v>12</v>
      </c>
      <c r="C154" s="145">
        <v>6.5</v>
      </c>
      <c r="D154" s="145">
        <v>5.5</v>
      </c>
      <c r="E154" s="145">
        <v>2.6</v>
      </c>
      <c r="F154" s="145"/>
      <c r="G154" s="145"/>
      <c r="H154" s="9"/>
      <c r="I154" s="9"/>
      <c r="J154" s="9"/>
      <c r="K154" s="9"/>
      <c r="L154" s="9"/>
      <c r="M154" s="9"/>
      <c r="N154" s="9"/>
    </row>
    <row r="155" spans="1:15" x14ac:dyDescent="0.25">
      <c r="B155" s="145" t="s">
        <v>13</v>
      </c>
      <c r="C155" s="145">
        <v>7</v>
      </c>
      <c r="D155" s="145">
        <v>5.4</v>
      </c>
      <c r="E155" s="145">
        <v>5.0999999999999996</v>
      </c>
      <c r="F155" s="145"/>
      <c r="G155" s="145"/>
      <c r="H155" s="9"/>
      <c r="I155" s="9"/>
      <c r="J155" s="9"/>
      <c r="K155" s="9"/>
      <c r="L155" s="9"/>
      <c r="M155" s="9"/>
      <c r="N155" s="9"/>
    </row>
    <row r="156" spans="1:15" x14ac:dyDescent="0.25">
      <c r="B156" s="145" t="s">
        <v>14</v>
      </c>
      <c r="C156" s="145">
        <v>7</v>
      </c>
      <c r="D156" s="145">
        <v>5.4</v>
      </c>
      <c r="E156" s="145">
        <v>1.9</v>
      </c>
      <c r="F156" s="145"/>
      <c r="G156" s="145"/>
      <c r="H156" s="9"/>
      <c r="I156" s="9"/>
      <c r="J156" s="9"/>
      <c r="K156" s="9"/>
      <c r="L156" s="9"/>
      <c r="M156" s="9"/>
      <c r="N156" s="9"/>
    </row>
    <row r="157" spans="1:15" x14ac:dyDescent="0.25">
      <c r="B157" s="145" t="s">
        <v>15</v>
      </c>
      <c r="C157" s="145">
        <v>6.5</v>
      </c>
      <c r="D157" s="145">
        <v>5.6</v>
      </c>
      <c r="E157" s="145">
        <v>-3.2</v>
      </c>
      <c r="F157" s="145"/>
      <c r="G157" s="145"/>
      <c r="H157" s="9"/>
    </row>
    <row r="158" spans="1:15" x14ac:dyDescent="0.25">
      <c r="B158" s="145" t="s">
        <v>16</v>
      </c>
      <c r="C158" s="145">
        <v>6.2</v>
      </c>
      <c r="D158" s="145">
        <v>5.3</v>
      </c>
      <c r="E158" s="145">
        <v>-3.1</v>
      </c>
      <c r="F158" s="145"/>
      <c r="G158" s="145"/>
      <c r="H158" s="9"/>
    </row>
    <row r="159" spans="1:15" x14ac:dyDescent="0.25">
      <c r="B159" s="145" t="s">
        <v>17</v>
      </c>
      <c r="C159" s="145">
        <v>7.1</v>
      </c>
      <c r="D159" s="145">
        <v>4.5999999999999996</v>
      </c>
      <c r="E159" s="145">
        <v>-4.0999999999999996</v>
      </c>
      <c r="F159" s="145"/>
      <c r="G159" s="145"/>
      <c r="H159" s="9"/>
    </row>
    <row r="160" spans="1:15" x14ac:dyDescent="0.25">
      <c r="B160" s="145" t="s">
        <v>18</v>
      </c>
      <c r="C160" s="145">
        <v>7.1</v>
      </c>
      <c r="D160" s="145">
        <v>4.7</v>
      </c>
      <c r="E160" s="145">
        <v>-9.5</v>
      </c>
      <c r="F160" s="145"/>
      <c r="G160" s="145"/>
      <c r="H160" s="9"/>
    </row>
    <row r="161" spans="1:9" x14ac:dyDescent="0.25">
      <c r="B161" s="145" t="s">
        <v>19</v>
      </c>
      <c r="C161" s="145">
        <v>7.3</v>
      </c>
      <c r="D161" s="145">
        <v>4.8</v>
      </c>
      <c r="E161" s="145">
        <v>-10.199999999999999</v>
      </c>
      <c r="F161" s="145"/>
      <c r="G161" s="145"/>
      <c r="H161" s="9"/>
    </row>
    <row r="162" spans="1:9" x14ac:dyDescent="0.25">
      <c r="B162" s="147" t="s">
        <v>20</v>
      </c>
      <c r="C162" s="147">
        <v>7.1</v>
      </c>
      <c r="D162" s="147">
        <v>4.9000000000000004</v>
      </c>
      <c r="E162" s="147">
        <v>-15.9</v>
      </c>
      <c r="F162" s="147"/>
      <c r="G162" s="147"/>
      <c r="H162" s="9"/>
    </row>
    <row r="163" spans="1:9" x14ac:dyDescent="0.25">
      <c r="B163" s="145" t="s">
        <v>21</v>
      </c>
      <c r="C163" s="145">
        <v>7.3</v>
      </c>
      <c r="D163" s="145">
        <v>5.5</v>
      </c>
      <c r="E163" s="145">
        <v>-17.5</v>
      </c>
      <c r="F163" s="145"/>
      <c r="G163" s="145"/>
      <c r="H163" s="9"/>
    </row>
    <row r="164" spans="1:9" x14ac:dyDescent="0.25">
      <c r="B164" s="145" t="s">
        <v>22</v>
      </c>
      <c r="C164" s="145">
        <v>7</v>
      </c>
      <c r="D164" s="145">
        <v>5.3</v>
      </c>
      <c r="E164" s="145">
        <v>-15.2</v>
      </c>
      <c r="F164" s="145"/>
      <c r="G164" s="145"/>
      <c r="H164" s="9"/>
    </row>
    <row r="165" spans="1:9" x14ac:dyDescent="0.25">
      <c r="A165">
        <v>14</v>
      </c>
      <c r="B165" s="148" t="s">
        <v>23</v>
      </c>
      <c r="C165" s="148">
        <v>2017</v>
      </c>
      <c r="D165" s="148">
        <v>2018</v>
      </c>
      <c r="E165" s="148">
        <v>2019</v>
      </c>
      <c r="F165" s="148">
        <v>2020</v>
      </c>
      <c r="G165" s="148">
        <v>2021</v>
      </c>
      <c r="H165" s="9"/>
    </row>
    <row r="166" spans="1:9" x14ac:dyDescent="0.25">
      <c r="B166" s="145" t="s">
        <v>11</v>
      </c>
      <c r="C166" s="145">
        <v>51.43</v>
      </c>
      <c r="D166" s="145">
        <v>52.351999999999997</v>
      </c>
      <c r="E166" s="145">
        <v>58.127000000000002</v>
      </c>
      <c r="F166" s="145">
        <v>58.86</v>
      </c>
      <c r="G166" s="145">
        <v>57.834000000000003</v>
      </c>
      <c r="H166" s="9"/>
    </row>
    <row r="167" spans="1:9" x14ac:dyDescent="0.25">
      <c r="B167" s="145" t="s">
        <v>12</v>
      </c>
      <c r="C167" s="145">
        <v>51.613999999999997</v>
      </c>
      <c r="D167" s="145">
        <v>54.954000000000001</v>
      </c>
      <c r="E167" s="145">
        <v>57.999000000000002</v>
      </c>
      <c r="F167" s="145">
        <v>59.49</v>
      </c>
      <c r="G167" s="145"/>
      <c r="H167" s="9"/>
    </row>
    <row r="168" spans="1:9" x14ac:dyDescent="0.25">
      <c r="B168" s="145" t="s">
        <v>13</v>
      </c>
      <c r="C168" s="145">
        <v>51.442</v>
      </c>
      <c r="D168" s="145">
        <v>55.064</v>
      </c>
      <c r="E168" s="145">
        <v>58.021999999999998</v>
      </c>
      <c r="F168" s="145">
        <v>61.003</v>
      </c>
      <c r="G168" s="145"/>
      <c r="H168" s="9"/>
    </row>
    <row r="169" spans="1:9" x14ac:dyDescent="0.25">
      <c r="B169" s="145" t="s">
        <v>14</v>
      </c>
      <c r="C169" s="145">
        <v>51.438000000000002</v>
      </c>
      <c r="D169" s="145">
        <v>55.055999999999997</v>
      </c>
      <c r="E169" s="145">
        <v>58.017000000000003</v>
      </c>
      <c r="F169" s="145">
        <v>59.142000000000003</v>
      </c>
      <c r="G169" s="145"/>
      <c r="H169" s="9"/>
    </row>
    <row r="170" spans="1:9" x14ac:dyDescent="0.25">
      <c r="B170" s="145" t="s">
        <v>15</v>
      </c>
      <c r="C170" s="145">
        <v>51.802999999999997</v>
      </c>
      <c r="D170" s="145">
        <v>55.158000000000001</v>
      </c>
      <c r="E170" s="145">
        <v>58.241999999999997</v>
      </c>
      <c r="F170" s="145">
        <v>56.366</v>
      </c>
      <c r="G170" s="145"/>
      <c r="H170" s="9"/>
    </row>
    <row r="171" spans="1:9" x14ac:dyDescent="0.25">
      <c r="B171" s="145" t="s">
        <v>16</v>
      </c>
      <c r="C171" s="145">
        <v>52.143999999999998</v>
      </c>
      <c r="D171" s="145">
        <v>55.365000000000002</v>
      </c>
      <c r="E171" s="145">
        <v>58.316000000000003</v>
      </c>
      <c r="F171" s="145">
        <v>56.517000000000003</v>
      </c>
      <c r="G171" s="145"/>
      <c r="H171" s="9"/>
    </row>
    <row r="172" spans="1:9" x14ac:dyDescent="0.25">
      <c r="B172" s="145" t="s">
        <v>17</v>
      </c>
      <c r="C172" s="145">
        <v>52.408000000000001</v>
      </c>
      <c r="D172" s="145">
        <v>56.103000000000002</v>
      </c>
      <c r="E172" s="145">
        <v>58.662999999999997</v>
      </c>
      <c r="F172" s="145">
        <v>56.265000000000001</v>
      </c>
      <c r="G172" s="145"/>
      <c r="H172" s="9"/>
    </row>
    <row r="173" spans="1:9" x14ac:dyDescent="0.25">
      <c r="B173" s="145" t="s">
        <v>18</v>
      </c>
      <c r="C173" s="145">
        <v>52.615000000000002</v>
      </c>
      <c r="D173" s="145">
        <v>56.344999999999999</v>
      </c>
      <c r="E173" s="145">
        <v>58.996000000000002</v>
      </c>
      <c r="F173" s="145">
        <v>53.414999999999999</v>
      </c>
      <c r="G173" s="145"/>
      <c r="H173" s="9"/>
    </row>
    <row r="174" spans="1:9" x14ac:dyDescent="0.25">
      <c r="B174" s="145" t="s">
        <v>19</v>
      </c>
      <c r="C174" s="145">
        <v>52.871000000000002</v>
      </c>
      <c r="D174" s="145">
        <v>56.723999999999997</v>
      </c>
      <c r="E174" s="145">
        <v>59.438000000000002</v>
      </c>
      <c r="F174" s="145">
        <v>53.399000000000001</v>
      </c>
      <c r="G174" s="145"/>
      <c r="H174" s="9"/>
      <c r="I174" t="s">
        <v>98</v>
      </c>
    </row>
    <row r="175" spans="1:9" s="8" customFormat="1" x14ac:dyDescent="0.25">
      <c r="B175" s="146" t="s">
        <v>20</v>
      </c>
      <c r="C175" s="146">
        <v>53.255000000000003</v>
      </c>
      <c r="D175" s="146">
        <v>57.030999999999999</v>
      </c>
      <c r="E175" s="146">
        <v>59.81</v>
      </c>
      <c r="F175" s="146">
        <v>50.292999999999999</v>
      </c>
      <c r="G175" s="146"/>
    </row>
    <row r="176" spans="1:9" x14ac:dyDescent="0.25">
      <c r="B176" s="145" t="s">
        <v>21</v>
      </c>
      <c r="C176" s="145">
        <v>53.345999999999997</v>
      </c>
      <c r="D176" s="145">
        <v>57.246000000000002</v>
      </c>
      <c r="E176" s="145">
        <v>60.384</v>
      </c>
      <c r="F176" s="145">
        <v>49.805</v>
      </c>
      <c r="G176" s="145"/>
      <c r="H176" s="9"/>
    </row>
    <row r="177" spans="1:14" x14ac:dyDescent="0.25">
      <c r="B177" s="145" t="s">
        <v>22</v>
      </c>
      <c r="C177" s="145">
        <v>53.639000000000003</v>
      </c>
      <c r="D177" s="145">
        <v>57.408000000000001</v>
      </c>
      <c r="E177" s="145">
        <v>60.423000000000002</v>
      </c>
      <c r="F177" s="145">
        <v>51.268000000000001</v>
      </c>
      <c r="G177" s="145"/>
      <c r="H177" s="9"/>
    </row>
    <row r="178" spans="1:14" x14ac:dyDescent="0.25">
      <c r="A178">
        <v>15</v>
      </c>
      <c r="B178" s="148" t="s">
        <v>89</v>
      </c>
      <c r="C178" s="148">
        <v>2017</v>
      </c>
      <c r="D178" s="148">
        <v>2018</v>
      </c>
      <c r="E178" s="148">
        <v>2019</v>
      </c>
      <c r="F178" s="148">
        <v>2020</v>
      </c>
      <c r="G178" s="148">
        <v>2021</v>
      </c>
      <c r="H178" s="9" t="s">
        <v>136</v>
      </c>
      <c r="I178" s="101" t="s">
        <v>89</v>
      </c>
      <c r="J178" s="101">
        <v>2017</v>
      </c>
      <c r="K178" s="101">
        <v>2018</v>
      </c>
      <c r="L178" s="101">
        <v>2019</v>
      </c>
      <c r="M178" s="101">
        <v>2020</v>
      </c>
      <c r="N178" s="101">
        <v>2021</v>
      </c>
    </row>
    <row r="179" spans="1:14" x14ac:dyDescent="0.25">
      <c r="B179" s="145" t="s">
        <v>74</v>
      </c>
      <c r="C179" s="145">
        <v>10985</v>
      </c>
      <c r="D179" s="145">
        <v>12414</v>
      </c>
      <c r="E179" s="145">
        <v>14965</v>
      </c>
      <c r="F179" s="145">
        <v>15575</v>
      </c>
      <c r="G179" s="145">
        <v>16962</v>
      </c>
      <c r="H179" s="9"/>
      <c r="I179" s="68" t="s">
        <v>74</v>
      </c>
      <c r="J179" s="68">
        <v>10985</v>
      </c>
      <c r="K179" s="68">
        <v>12414</v>
      </c>
      <c r="L179" s="68">
        <v>14965</v>
      </c>
      <c r="M179" s="68">
        <v>15575</v>
      </c>
      <c r="N179" s="68">
        <v>16962</v>
      </c>
    </row>
    <row r="180" spans="1:14" x14ac:dyDescent="0.25">
      <c r="B180" s="145" t="s">
        <v>81</v>
      </c>
      <c r="C180" s="145">
        <v>11059</v>
      </c>
      <c r="D180" s="145">
        <v>12525</v>
      </c>
      <c r="E180" s="145">
        <v>13786</v>
      </c>
      <c r="F180" s="145">
        <v>14761</v>
      </c>
      <c r="G180" s="145">
        <v>13462</v>
      </c>
      <c r="H180" s="9"/>
      <c r="I180" s="68" t="s">
        <v>81</v>
      </c>
      <c r="J180" s="68">
        <v>11059</v>
      </c>
      <c r="K180" s="68">
        <v>12525</v>
      </c>
      <c r="L180" s="68">
        <v>13786</v>
      </c>
      <c r="M180" s="68">
        <v>14761</v>
      </c>
      <c r="N180" s="68">
        <v>13462</v>
      </c>
    </row>
    <row r="181" spans="1:14" x14ac:dyDescent="0.25">
      <c r="B181" s="145" t="s">
        <v>200</v>
      </c>
      <c r="C181" s="145"/>
      <c r="D181" s="145"/>
      <c r="E181" s="145"/>
      <c r="F181" s="145"/>
      <c r="G181" s="145">
        <v>6500</v>
      </c>
      <c r="H181" s="9"/>
      <c r="I181" s="103" t="s">
        <v>82</v>
      </c>
      <c r="J181" s="68">
        <v>5516</v>
      </c>
      <c r="K181" s="68">
        <v>5425</v>
      </c>
      <c r="L181" s="68">
        <v>5924</v>
      </c>
      <c r="M181" s="68">
        <v>6273</v>
      </c>
      <c r="N181" s="68">
        <v>5530</v>
      </c>
    </row>
    <row r="182" spans="1:14" x14ac:dyDescent="0.25">
      <c r="B182" s="145" t="s">
        <v>82</v>
      </c>
      <c r="C182" s="145">
        <v>5516</v>
      </c>
      <c r="D182" s="145">
        <v>5425</v>
      </c>
      <c r="E182" s="145">
        <v>5924</v>
      </c>
      <c r="F182" s="145">
        <v>6273</v>
      </c>
      <c r="G182" s="145">
        <v>5530</v>
      </c>
      <c r="H182" s="9"/>
      <c r="I182" s="68" t="s">
        <v>86</v>
      </c>
      <c r="J182" s="68">
        <v>3811</v>
      </c>
      <c r="K182" s="68">
        <v>4246</v>
      </c>
      <c r="L182" s="68">
        <v>4515</v>
      </c>
      <c r="M182" s="68">
        <v>4793</v>
      </c>
      <c r="N182" s="68">
        <v>4255</v>
      </c>
    </row>
    <row r="183" spans="1:14" x14ac:dyDescent="0.25">
      <c r="B183" s="145" t="s">
        <v>86</v>
      </c>
      <c r="C183" s="145">
        <v>3811</v>
      </c>
      <c r="D183" s="145">
        <v>4246</v>
      </c>
      <c r="E183" s="145">
        <v>4515</v>
      </c>
      <c r="F183" s="145">
        <v>4793</v>
      </c>
      <c r="G183" s="145">
        <v>4255</v>
      </c>
      <c r="H183" s="9"/>
      <c r="I183" s="68" t="s">
        <v>79</v>
      </c>
      <c r="J183" s="68">
        <v>2815</v>
      </c>
      <c r="K183" s="68">
        <v>3519</v>
      </c>
      <c r="L183" s="68">
        <v>4117</v>
      </c>
      <c r="M183" s="68">
        <v>4762</v>
      </c>
      <c r="N183" s="68">
        <v>4252</v>
      </c>
    </row>
    <row r="184" spans="1:14" x14ac:dyDescent="0.25">
      <c r="B184" s="145" t="s">
        <v>79</v>
      </c>
      <c r="C184" s="145">
        <v>2815</v>
      </c>
      <c r="D184" s="145">
        <v>3519</v>
      </c>
      <c r="E184" s="145">
        <v>4117</v>
      </c>
      <c r="F184" s="145">
        <v>4762</v>
      </c>
      <c r="G184" s="145">
        <v>4252</v>
      </c>
      <c r="H184" s="9"/>
      <c r="I184" s="68" t="s">
        <v>85</v>
      </c>
      <c r="J184" s="68">
        <v>3287</v>
      </c>
      <c r="K184" s="68">
        <v>3591</v>
      </c>
      <c r="L184" s="68">
        <v>3719</v>
      </c>
      <c r="M184" s="68">
        <v>3886</v>
      </c>
      <c r="N184" s="68">
        <v>3195</v>
      </c>
    </row>
    <row r="185" spans="1:14" x14ac:dyDescent="0.25">
      <c r="B185" s="145" t="s">
        <v>85</v>
      </c>
      <c r="C185" s="145">
        <v>3287</v>
      </c>
      <c r="D185" s="145">
        <v>3591</v>
      </c>
      <c r="E185" s="145">
        <v>3719</v>
      </c>
      <c r="F185" s="145">
        <v>3886</v>
      </c>
      <c r="G185" s="145">
        <v>3195</v>
      </c>
      <c r="H185" s="9"/>
      <c r="I185" s="68" t="s">
        <v>84</v>
      </c>
      <c r="J185" s="68">
        <v>3074</v>
      </c>
      <c r="K185" s="68">
        <v>3231</v>
      </c>
      <c r="L185" s="68">
        <v>3498</v>
      </c>
      <c r="M185" s="68">
        <v>3519</v>
      </c>
      <c r="N185" s="68">
        <v>2959</v>
      </c>
    </row>
    <row r="186" spans="1:14" x14ac:dyDescent="0.25">
      <c r="B186" s="145" t="s">
        <v>84</v>
      </c>
      <c r="C186" s="145">
        <v>3074</v>
      </c>
      <c r="D186" s="145">
        <v>3231</v>
      </c>
      <c r="E186" s="145">
        <v>3498</v>
      </c>
      <c r="F186" s="145">
        <v>3519</v>
      </c>
      <c r="G186" s="145">
        <v>2959</v>
      </c>
      <c r="H186" s="9"/>
      <c r="I186" s="68" t="s">
        <v>83</v>
      </c>
      <c r="J186" s="68">
        <v>1315</v>
      </c>
      <c r="K186" s="68">
        <v>1283</v>
      </c>
      <c r="L186" s="68">
        <v>1286</v>
      </c>
      <c r="M186" s="68">
        <v>959</v>
      </c>
      <c r="N186" s="68">
        <v>719</v>
      </c>
    </row>
    <row r="187" spans="1:14" x14ac:dyDescent="0.25">
      <c r="B187" s="145" t="s">
        <v>83</v>
      </c>
      <c r="C187" s="145">
        <v>1315</v>
      </c>
      <c r="D187" s="145">
        <v>1283</v>
      </c>
      <c r="E187" s="145">
        <v>1286</v>
      </c>
      <c r="F187" s="145">
        <v>959</v>
      </c>
      <c r="G187" s="145">
        <v>719</v>
      </c>
      <c r="H187" s="9"/>
      <c r="I187" s="68" t="s">
        <v>76</v>
      </c>
      <c r="J187" s="68">
        <v>6233</v>
      </c>
      <c r="K187" s="68">
        <v>4234</v>
      </c>
      <c r="L187" s="68">
        <v>2928</v>
      </c>
      <c r="M187" s="68">
        <v>2939</v>
      </c>
      <c r="N187" s="68"/>
    </row>
    <row r="188" spans="1:14" x14ac:dyDescent="0.25">
      <c r="B188" s="145" t="s">
        <v>76</v>
      </c>
      <c r="C188" s="145">
        <v>6233</v>
      </c>
      <c r="D188" s="145">
        <v>4234</v>
      </c>
      <c r="E188" s="145">
        <v>2928</v>
      </c>
      <c r="F188" s="145">
        <v>2939</v>
      </c>
      <c r="G188" s="145"/>
      <c r="H188" s="9"/>
      <c r="I188" s="68" t="s">
        <v>80</v>
      </c>
      <c r="J188" s="68">
        <v>1934</v>
      </c>
      <c r="K188" s="68">
        <v>1884</v>
      </c>
      <c r="L188" s="68">
        <v>1748</v>
      </c>
      <c r="M188" s="68">
        <v>1393</v>
      </c>
      <c r="N188" s="68"/>
    </row>
    <row r="189" spans="1:14" x14ac:dyDescent="0.25">
      <c r="B189" s="145" t="s">
        <v>80</v>
      </c>
      <c r="C189" s="145">
        <v>1934</v>
      </c>
      <c r="D189" s="145">
        <v>1884</v>
      </c>
      <c r="E189" s="145">
        <v>1748</v>
      </c>
      <c r="F189" s="145">
        <v>1393</v>
      </c>
      <c r="G189" s="145"/>
      <c r="H189" s="9"/>
      <c r="I189" s="68" t="s">
        <v>90</v>
      </c>
      <c r="J189" s="68">
        <v>1401</v>
      </c>
      <c r="K189" s="68"/>
      <c r="L189" s="68">
        <v>1641</v>
      </c>
      <c r="M189" s="68"/>
      <c r="N189" s="68"/>
    </row>
    <row r="190" spans="1:14" s="8" customFormat="1" x14ac:dyDescent="0.25">
      <c r="B190" s="146" t="s">
        <v>90</v>
      </c>
      <c r="C190" s="146">
        <v>1401</v>
      </c>
      <c r="D190" s="146"/>
      <c r="E190" s="146">
        <v>1641</v>
      </c>
      <c r="F190" s="146"/>
      <c r="G190" s="146"/>
      <c r="I190" s="68" t="s">
        <v>51</v>
      </c>
      <c r="J190" s="68">
        <v>51430</v>
      </c>
      <c r="K190" s="68">
        <v>52352</v>
      </c>
      <c r="L190" s="68">
        <v>58127</v>
      </c>
      <c r="M190" s="68">
        <v>58860</v>
      </c>
      <c r="N190" s="68">
        <v>51334</v>
      </c>
    </row>
    <row r="191" spans="1:14" x14ac:dyDescent="0.25">
      <c r="B191" t="s">
        <v>51</v>
      </c>
      <c r="C191">
        <v>51430</v>
      </c>
      <c r="D191">
        <v>52352</v>
      </c>
      <c r="E191">
        <v>58127</v>
      </c>
      <c r="F191">
        <v>58860</v>
      </c>
      <c r="G191">
        <v>57834</v>
      </c>
    </row>
  </sheetData>
  <sortState ref="B179:G190">
    <sortCondition descending="1" ref="G179:G190"/>
  </sortState>
  <mergeCells count="3">
    <mergeCell ref="B8:C8"/>
    <mergeCell ref="B9:G9"/>
    <mergeCell ref="B10:G10"/>
  </mergeCells>
  <pageMargins left="0.7" right="0.7" top="0.75" bottom="0.75" header="0.3" footer="0.3"/>
  <pageSetup scale="96" orientation="portrait" r:id="rId1"/>
  <rowBreaks count="2" manualBreakCount="2">
    <brk id="98" max="6" man="1"/>
    <brk id="143" max="6" man="1"/>
  </rowBreaks>
  <drawing r:id="rId2"/>
  <legacyDrawing r:id="rId3"/>
  <controls>
    <mc:AlternateContent xmlns:mc="http://schemas.openxmlformats.org/markup-compatibility/2006">
      <mc:Choice Requires="x14">
        <control shapeId="1047" r:id="rId4" name="Control 23">
          <controlPr defaultSize="0" r:id="rId5">
            <anchor moveWithCells="1">
              <from>
                <xdr:col>9</xdr:col>
                <xdr:colOff>19050</xdr:colOff>
                <xdr:row>4</xdr:row>
                <xdr:rowOff>171450</xdr:rowOff>
              </from>
              <to>
                <xdr:col>9</xdr:col>
                <xdr:colOff>600075</xdr:colOff>
                <xdr:row>6</xdr:row>
                <xdr:rowOff>114300</xdr:rowOff>
              </to>
            </anchor>
          </controlPr>
        </control>
      </mc:Choice>
      <mc:Fallback>
        <control shapeId="1047" r:id="rId4" name="Control 23"/>
      </mc:Fallback>
    </mc:AlternateContent>
    <mc:AlternateContent xmlns:mc="http://schemas.openxmlformats.org/markup-compatibility/2006">
      <mc:Choice Requires="x14">
        <control shapeId="1046" r:id="rId6" name="Control 22">
          <controlPr defaultSize="0" r:id="rId7">
            <anchor moveWithCells="1">
              <from>
                <xdr:col>9</xdr:col>
                <xdr:colOff>19050</xdr:colOff>
                <xdr:row>4</xdr:row>
                <xdr:rowOff>171450</xdr:rowOff>
              </from>
              <to>
                <xdr:col>10</xdr:col>
                <xdr:colOff>161925</xdr:colOff>
                <xdr:row>6</xdr:row>
                <xdr:rowOff>19050</xdr:rowOff>
              </to>
            </anchor>
          </controlPr>
        </control>
      </mc:Choice>
      <mc:Fallback>
        <control shapeId="1046" r:id="rId6" name="Control 22"/>
      </mc:Fallback>
    </mc:AlternateContent>
    <mc:AlternateContent xmlns:mc="http://schemas.openxmlformats.org/markup-compatibility/2006">
      <mc:Choice Requires="x14">
        <control shapeId="1045" r:id="rId8" name="Control 21">
          <controlPr defaultSize="0" r:id="rId9">
            <anchor moveWithCells="1">
              <from>
                <xdr:col>9</xdr:col>
                <xdr:colOff>19050</xdr:colOff>
                <xdr:row>4</xdr:row>
                <xdr:rowOff>171450</xdr:rowOff>
              </from>
              <to>
                <xdr:col>10</xdr:col>
                <xdr:colOff>590550</xdr:colOff>
                <xdr:row>6</xdr:row>
                <xdr:rowOff>19050</xdr:rowOff>
              </to>
            </anchor>
          </controlPr>
        </control>
      </mc:Choice>
      <mc:Fallback>
        <control shapeId="1045" r:id="rId8" name="Control 21"/>
      </mc:Fallback>
    </mc:AlternateContent>
    <mc:AlternateContent xmlns:mc="http://schemas.openxmlformats.org/markup-compatibility/2006">
      <mc:Choice Requires="x14">
        <control shapeId="1038" r:id="rId10" name="Control 14">
          <controlPr defaultSize="0" r:id="rId11">
            <anchor moveWithCells="1">
              <from>
                <xdr:col>5</xdr:col>
                <xdr:colOff>866775</xdr:colOff>
                <xdr:row>6</xdr:row>
                <xdr:rowOff>171450</xdr:rowOff>
              </from>
              <to>
                <xdr:col>6</xdr:col>
                <xdr:colOff>504825</xdr:colOff>
                <xdr:row>7</xdr:row>
                <xdr:rowOff>304800</xdr:rowOff>
              </to>
            </anchor>
          </controlPr>
        </control>
      </mc:Choice>
      <mc:Fallback>
        <control shapeId="1038" r:id="rId10" name="Control 14"/>
      </mc:Fallback>
    </mc:AlternateContent>
    <mc:AlternateContent xmlns:mc="http://schemas.openxmlformats.org/markup-compatibility/2006">
      <mc:Choice Requires="x14">
        <control shapeId="1037" r:id="rId12" name="Control 13">
          <controlPr defaultSize="0" r:id="rId13">
            <anchor moveWithCells="1">
              <from>
                <xdr:col>4</xdr:col>
                <xdr:colOff>552450</xdr:colOff>
                <xdr:row>6</xdr:row>
                <xdr:rowOff>171450</xdr:rowOff>
              </from>
              <to>
                <xdr:col>5</xdr:col>
                <xdr:colOff>609600</xdr:colOff>
                <xdr:row>7</xdr:row>
                <xdr:rowOff>209550</xdr:rowOff>
              </to>
            </anchor>
          </controlPr>
        </control>
      </mc:Choice>
      <mc:Fallback>
        <control shapeId="1037" r:id="rId12" name="Control 13"/>
      </mc:Fallback>
    </mc:AlternateContent>
    <mc:AlternateContent xmlns:mc="http://schemas.openxmlformats.org/markup-compatibility/2006">
      <mc:Choice Requires="x14">
        <control shapeId="1036" r:id="rId14" name="Control 12">
          <controlPr defaultSize="0" r:id="rId15">
            <anchor moveWithCells="1">
              <from>
                <xdr:col>3</xdr:col>
                <xdr:colOff>0</xdr:colOff>
                <xdr:row>6</xdr:row>
                <xdr:rowOff>171450</xdr:rowOff>
              </from>
              <to>
                <xdr:col>4</xdr:col>
                <xdr:colOff>323850</xdr:colOff>
                <xdr:row>7</xdr:row>
                <xdr:rowOff>209550</xdr:rowOff>
              </to>
            </anchor>
          </controlPr>
        </control>
      </mc:Choice>
      <mc:Fallback>
        <control shapeId="1036" r:id="rId14" name="Control 12"/>
      </mc:Fallback>
    </mc:AlternateContent>
    <mc:AlternateContent xmlns:mc="http://schemas.openxmlformats.org/markup-compatibility/2006">
      <mc:Choice Requires="x14">
        <control shapeId="1035" r:id="rId16" name="Control 11">
          <controlPr defaultSize="0" r:id="rId17">
            <anchor moveWithCells="1">
              <from>
                <xdr:col>2</xdr:col>
                <xdr:colOff>0</xdr:colOff>
                <xdr:row>5</xdr:row>
                <xdr:rowOff>171450</xdr:rowOff>
              </from>
              <to>
                <xdr:col>3</xdr:col>
                <xdr:colOff>190500</xdr:colOff>
                <xdr:row>7</xdr:row>
                <xdr:rowOff>19050</xdr:rowOff>
              </to>
            </anchor>
          </controlPr>
        </control>
      </mc:Choice>
      <mc:Fallback>
        <control shapeId="1035" r:id="rId16" name="Control 11"/>
      </mc:Fallback>
    </mc:AlternateContent>
    <mc:AlternateContent xmlns:mc="http://schemas.openxmlformats.org/markup-compatibility/2006">
      <mc:Choice Requires="x14">
        <control shapeId="1034" r:id="rId18" name="Control 10">
          <controlPr defaultSize="0" r:id="rId19">
            <anchor moveWithCells="1">
              <from>
                <xdr:col>1</xdr:col>
                <xdr:colOff>361950</xdr:colOff>
                <xdr:row>5</xdr:row>
                <xdr:rowOff>171450</xdr:rowOff>
              </from>
              <to>
                <xdr:col>1</xdr:col>
                <xdr:colOff>1276350</xdr:colOff>
                <xdr:row>7</xdr:row>
                <xdr:rowOff>19050</xdr:rowOff>
              </to>
            </anchor>
          </controlPr>
        </control>
      </mc:Choice>
      <mc:Fallback>
        <control shapeId="1034" r:id="rId18" name="Control 10"/>
      </mc:Fallback>
    </mc:AlternateContent>
    <mc:AlternateContent xmlns:mc="http://schemas.openxmlformats.org/markup-compatibility/2006">
      <mc:Choice Requires="x14">
        <control shapeId="1033" r:id="rId20" name="Control 9">
          <controlPr defaultSize="0" r:id="rId21">
            <anchor moveWithCells="1">
              <from>
                <xdr:col>1</xdr:col>
                <xdr:colOff>361950</xdr:colOff>
                <xdr:row>4</xdr:row>
                <xdr:rowOff>171450</xdr:rowOff>
              </from>
              <to>
                <xdr:col>1</xdr:col>
                <xdr:colOff>1276350</xdr:colOff>
                <xdr:row>6</xdr:row>
                <xdr:rowOff>19050</xdr:rowOff>
              </to>
            </anchor>
          </controlPr>
        </control>
      </mc:Choice>
      <mc:Fallback>
        <control shapeId="1033" r:id="rId20" name="Control 9"/>
      </mc:Fallback>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workbookViewId="0">
      <selection activeCell="N28" sqref="N28"/>
    </sheetView>
  </sheetViews>
  <sheetFormatPr defaultRowHeight="15" x14ac:dyDescent="0.25"/>
  <cols>
    <col min="1" max="1" width="7.140625" style="9" customWidth="1"/>
    <col min="2" max="2" width="10.85546875" style="9" customWidth="1"/>
    <col min="3" max="6" width="13.5703125" style="9" customWidth="1"/>
    <col min="7" max="8" width="9.5703125" style="9" customWidth="1"/>
    <col min="9" max="12" width="15.7109375" style="9" customWidth="1"/>
    <col min="13" max="13" width="18.85546875" style="9" customWidth="1"/>
    <col min="14" max="14" width="11.28515625" style="9" customWidth="1"/>
    <col min="15" max="16384" width="9.140625" style="9"/>
  </cols>
  <sheetData>
    <row r="1" spans="1:8" x14ac:dyDescent="0.25">
      <c r="A1" s="182" t="s">
        <v>187</v>
      </c>
      <c r="B1" s="182"/>
      <c r="C1" s="182"/>
      <c r="D1" s="182"/>
      <c r="E1" s="182"/>
      <c r="F1" s="182"/>
      <c r="G1" s="182"/>
      <c r="H1" s="182"/>
    </row>
    <row r="2" spans="1:8" x14ac:dyDescent="0.25">
      <c r="G2" s="204" t="s">
        <v>44</v>
      </c>
      <c r="H2" s="204"/>
    </row>
    <row r="3" spans="1:8" ht="30" x14ac:dyDescent="0.25">
      <c r="A3" s="138" t="s">
        <v>25</v>
      </c>
      <c r="B3" s="138" t="s">
        <v>89</v>
      </c>
      <c r="C3" s="134">
        <v>43831</v>
      </c>
      <c r="D3" s="134">
        <v>43891</v>
      </c>
      <c r="E3" s="134">
        <v>44166</v>
      </c>
      <c r="F3" s="134">
        <v>44197</v>
      </c>
      <c r="G3" s="133" t="s">
        <v>168</v>
      </c>
      <c r="H3" s="133" t="s">
        <v>180</v>
      </c>
    </row>
    <row r="4" spans="1:8" x14ac:dyDescent="0.25">
      <c r="A4" s="138">
        <v>1</v>
      </c>
      <c r="B4" s="2" t="s">
        <v>186</v>
      </c>
      <c r="C4" s="132">
        <v>61065</v>
      </c>
      <c r="D4" s="132">
        <v>60922</v>
      </c>
      <c r="E4" s="132">
        <v>56537</v>
      </c>
      <c r="F4" s="132">
        <v>56398</v>
      </c>
      <c r="G4" s="69">
        <v>-7.6426758372226313</v>
      </c>
      <c r="H4" s="69">
        <v>-7.4258888414694209</v>
      </c>
    </row>
    <row r="5" spans="1:8" x14ac:dyDescent="0.25">
      <c r="A5" s="138">
        <v>2</v>
      </c>
      <c r="B5" s="2" t="s">
        <v>185</v>
      </c>
      <c r="C5" s="132">
        <v>19168</v>
      </c>
      <c r="D5" s="132">
        <v>19146</v>
      </c>
      <c r="E5" s="132">
        <v>17180</v>
      </c>
      <c r="F5" s="132">
        <v>17198</v>
      </c>
      <c r="G5" s="69">
        <v>-10.277545909849749</v>
      </c>
      <c r="H5" s="69">
        <v>-10.174448971064452</v>
      </c>
    </row>
    <row r="6" spans="1:8" x14ac:dyDescent="0.25">
      <c r="A6" s="138">
        <v>3</v>
      </c>
      <c r="B6" s="2" t="s">
        <v>184</v>
      </c>
      <c r="C6" s="132">
        <v>8653</v>
      </c>
      <c r="D6" s="132">
        <v>9036</v>
      </c>
      <c r="E6" s="132">
        <v>9013</v>
      </c>
      <c r="F6" s="132">
        <v>8662</v>
      </c>
      <c r="G6" s="69">
        <v>0.10401016988327748</v>
      </c>
      <c r="H6" s="69">
        <v>-4.138999557326251</v>
      </c>
    </row>
    <row r="7" spans="1:8" x14ac:dyDescent="0.25">
      <c r="A7" s="138">
        <v>4</v>
      </c>
      <c r="B7" s="2" t="s">
        <v>183</v>
      </c>
      <c r="C7" s="132">
        <v>4989</v>
      </c>
      <c r="D7" s="132">
        <v>5148</v>
      </c>
      <c r="E7" s="132">
        <v>4980</v>
      </c>
      <c r="F7" s="132">
        <v>4965</v>
      </c>
      <c r="G7" s="69">
        <v>-0.4810583283223091</v>
      </c>
      <c r="H7" s="69">
        <v>-3.5547785547785544</v>
      </c>
    </row>
    <row r="8" spans="1:8" x14ac:dyDescent="0.25">
      <c r="A8" s="138">
        <v>5</v>
      </c>
      <c r="B8" s="2" t="s">
        <v>182</v>
      </c>
      <c r="C8" s="132">
        <v>4165</v>
      </c>
      <c r="D8" s="132">
        <v>4279</v>
      </c>
      <c r="E8" s="132">
        <v>3953</v>
      </c>
      <c r="F8" s="132">
        <v>3951</v>
      </c>
      <c r="G8" s="69">
        <v>-5.1380552220888349</v>
      </c>
      <c r="H8" s="69">
        <v>-7.6653423697125493</v>
      </c>
    </row>
    <row r="9" spans="1:8" s="2" customFormat="1" x14ac:dyDescent="0.25">
      <c r="B9" s="2" t="s">
        <v>163</v>
      </c>
      <c r="C9" s="160">
        <v>98040</v>
      </c>
      <c r="D9" s="160">
        <v>98531</v>
      </c>
      <c r="E9" s="160">
        <v>91663</v>
      </c>
      <c r="F9" s="160">
        <v>91174</v>
      </c>
      <c r="G9" s="159">
        <v>-7.0032639738882088</v>
      </c>
      <c r="H9" s="159">
        <v>-7.466685611634917</v>
      </c>
    </row>
    <row r="11" spans="1:8" ht="11.25" customHeight="1" x14ac:dyDescent="0.25">
      <c r="A11" s="184" t="s">
        <v>154</v>
      </c>
      <c r="B11" s="184"/>
      <c r="C11" s="184"/>
      <c r="D11" s="184"/>
      <c r="E11" s="184"/>
      <c r="F11" s="184"/>
      <c r="G11" s="184"/>
      <c r="H11" s="184"/>
    </row>
    <row r="12" spans="1:8" ht="11.25" customHeight="1" x14ac:dyDescent="0.25">
      <c r="A12" s="184" t="s">
        <v>162</v>
      </c>
      <c r="B12" s="184"/>
      <c r="C12" s="184"/>
      <c r="D12" s="184"/>
      <c r="E12" s="184"/>
      <c r="F12" s="184"/>
      <c r="G12" s="184"/>
      <c r="H12" s="184"/>
    </row>
    <row r="13" spans="1:8" ht="11.25" customHeight="1" x14ac:dyDescent="0.25">
      <c r="A13" s="184" t="s">
        <v>151</v>
      </c>
      <c r="B13" s="184"/>
      <c r="C13" s="184"/>
      <c r="D13" s="184"/>
      <c r="E13" s="184"/>
      <c r="F13" s="184"/>
      <c r="G13" s="184"/>
      <c r="H13" s="184"/>
    </row>
  </sheetData>
  <mergeCells count="5">
    <mergeCell ref="A13:H13"/>
    <mergeCell ref="G2:H2"/>
    <mergeCell ref="A1:H1"/>
    <mergeCell ref="A11:H11"/>
    <mergeCell ref="A12:H12"/>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2D050"/>
    <pageSetUpPr fitToPage="1"/>
  </sheetPr>
  <dimension ref="A1:F19"/>
  <sheetViews>
    <sheetView showGridLines="0" zoomScaleNormal="100" workbookViewId="0">
      <selection activeCell="C11" sqref="C11"/>
    </sheetView>
  </sheetViews>
  <sheetFormatPr defaultColWidth="9.140625" defaultRowHeight="15" x14ac:dyDescent="0.25"/>
  <cols>
    <col min="1" max="1" width="16.5703125" style="19" customWidth="1"/>
    <col min="2" max="2" width="10" style="19" customWidth="1"/>
    <col min="3" max="16384" width="9.140625" style="19"/>
  </cols>
  <sheetData>
    <row r="1" spans="1:6" s="22" customFormat="1" ht="33.950000000000003" customHeight="1" x14ac:dyDescent="0.25">
      <c r="A1" s="206" t="s">
        <v>53</v>
      </c>
      <c r="B1" s="206"/>
      <c r="C1" s="206"/>
      <c r="D1" s="206"/>
      <c r="E1" s="206"/>
    </row>
    <row r="2" spans="1:6" s="25" customFormat="1" ht="12" x14ac:dyDescent="0.2">
      <c r="A2" s="60" t="s">
        <v>50</v>
      </c>
      <c r="B2" s="60"/>
      <c r="C2" s="60"/>
      <c r="D2" s="60"/>
      <c r="E2" s="60"/>
    </row>
    <row r="3" spans="1:6" x14ac:dyDescent="0.25">
      <c r="A3" s="59" t="s">
        <v>10</v>
      </c>
      <c r="B3" s="59">
        <v>2018</v>
      </c>
      <c r="C3" s="59">
        <v>2019</v>
      </c>
      <c r="D3" s="59">
        <v>2020</v>
      </c>
      <c r="E3" s="59">
        <v>2021</v>
      </c>
    </row>
    <row r="4" spans="1:6" s="105" customFormat="1" x14ac:dyDescent="0.25">
      <c r="A4" s="104" t="s">
        <v>11</v>
      </c>
      <c r="B4" s="97">
        <v>1.8</v>
      </c>
      <c r="C4" s="97">
        <v>11</v>
      </c>
      <c r="D4" s="97">
        <v>1.3</v>
      </c>
      <c r="E4" s="106">
        <v>-1.7</v>
      </c>
    </row>
    <row r="5" spans="1:6" s="114" customFormat="1" x14ac:dyDescent="0.25">
      <c r="A5" s="113" t="s">
        <v>12</v>
      </c>
      <c r="B5" s="33">
        <v>6.5</v>
      </c>
      <c r="C5" s="33">
        <v>5.5</v>
      </c>
      <c r="D5" s="33">
        <v>2.6</v>
      </c>
      <c r="E5" s="39">
        <v>0</v>
      </c>
    </row>
    <row r="6" spans="1:6" s="114" customFormat="1" x14ac:dyDescent="0.25">
      <c r="A6" s="113" t="s">
        <v>13</v>
      </c>
      <c r="B6" s="33">
        <v>7</v>
      </c>
      <c r="C6" s="33">
        <v>5.4</v>
      </c>
      <c r="D6" s="33">
        <v>5.0999999999999996</v>
      </c>
      <c r="E6" s="39">
        <v>0</v>
      </c>
    </row>
    <row r="7" spans="1:6" s="114" customFormat="1" x14ac:dyDescent="0.25">
      <c r="A7" s="113" t="s">
        <v>14</v>
      </c>
      <c r="B7" s="33">
        <v>7</v>
      </c>
      <c r="C7" s="33">
        <v>5.4</v>
      </c>
      <c r="D7" s="33">
        <v>1.9</v>
      </c>
      <c r="E7" s="39">
        <v>0</v>
      </c>
    </row>
    <row r="8" spans="1:6" s="114" customFormat="1" x14ac:dyDescent="0.25">
      <c r="A8" s="113" t="s">
        <v>15</v>
      </c>
      <c r="B8" s="33">
        <v>6.5</v>
      </c>
      <c r="C8" s="33">
        <v>5.6</v>
      </c>
      <c r="D8" s="33">
        <v>-3.2</v>
      </c>
      <c r="E8" s="39">
        <v>0</v>
      </c>
    </row>
    <row r="9" spans="1:6" s="114" customFormat="1" x14ac:dyDescent="0.25">
      <c r="A9" s="113" t="s">
        <v>16</v>
      </c>
      <c r="B9" s="33">
        <v>6.2</v>
      </c>
      <c r="C9" s="33">
        <v>5.3</v>
      </c>
      <c r="D9" s="33">
        <v>-3.1</v>
      </c>
      <c r="E9" s="39">
        <v>0</v>
      </c>
    </row>
    <row r="10" spans="1:6" s="114" customFormat="1" x14ac:dyDescent="0.25">
      <c r="A10" s="113" t="s">
        <v>17</v>
      </c>
      <c r="B10" s="33">
        <v>7.1</v>
      </c>
      <c r="C10" s="33">
        <v>4.5999999999999996</v>
      </c>
      <c r="D10" s="33">
        <v>-4.0999999999999996</v>
      </c>
      <c r="E10" s="39">
        <v>0</v>
      </c>
    </row>
    <row r="11" spans="1:6" s="114" customFormat="1" x14ac:dyDescent="0.25">
      <c r="A11" s="113" t="s">
        <v>18</v>
      </c>
      <c r="B11" s="33">
        <v>7.1</v>
      </c>
      <c r="C11" s="33">
        <v>4.7</v>
      </c>
      <c r="D11" s="33">
        <v>-9.5</v>
      </c>
      <c r="E11" s="39">
        <v>0</v>
      </c>
    </row>
    <row r="12" spans="1:6" s="105" customFormat="1" x14ac:dyDescent="0.25">
      <c r="A12" s="113" t="s">
        <v>19</v>
      </c>
      <c r="B12" s="33">
        <v>7.3</v>
      </c>
      <c r="C12" s="33">
        <v>4.8</v>
      </c>
      <c r="D12" s="33">
        <v>-10.199999999999999</v>
      </c>
      <c r="E12" s="39">
        <v>0</v>
      </c>
      <c r="F12" s="39"/>
    </row>
    <row r="13" spans="1:6" s="114" customFormat="1" x14ac:dyDescent="0.25">
      <c r="A13" s="113" t="s">
        <v>20</v>
      </c>
      <c r="B13" s="33">
        <v>7.1</v>
      </c>
      <c r="C13" s="33">
        <v>4.9000000000000004</v>
      </c>
      <c r="D13" s="33">
        <v>-15.9</v>
      </c>
      <c r="E13" s="39">
        <v>0</v>
      </c>
    </row>
    <row r="14" spans="1:6" s="105" customFormat="1" x14ac:dyDescent="0.25">
      <c r="A14" s="113" t="s">
        <v>21</v>
      </c>
      <c r="B14" s="33">
        <v>7.3</v>
      </c>
      <c r="C14" s="33">
        <v>5.5</v>
      </c>
      <c r="D14" s="33">
        <v>-17.5</v>
      </c>
      <c r="E14" s="39">
        <v>0</v>
      </c>
      <c r="F14" s="39"/>
    </row>
    <row r="15" spans="1:6" s="114" customFormat="1" x14ac:dyDescent="0.25">
      <c r="A15" s="113" t="s">
        <v>22</v>
      </c>
      <c r="B15" s="33">
        <v>7</v>
      </c>
      <c r="C15" s="33">
        <v>5.3</v>
      </c>
      <c r="D15" s="33">
        <v>-15.2</v>
      </c>
      <c r="E15" s="39">
        <v>0</v>
      </c>
    </row>
    <row r="16" spans="1:6" ht="30" customHeight="1" x14ac:dyDescent="0.25">
      <c r="A16" s="207" t="s">
        <v>34</v>
      </c>
      <c r="B16" s="207"/>
      <c r="C16" s="207"/>
      <c r="D16" s="207"/>
      <c r="E16" s="207"/>
    </row>
    <row r="17" spans="1:5" ht="30" customHeight="1" x14ac:dyDescent="0.25">
      <c r="A17" s="200" t="s">
        <v>35</v>
      </c>
      <c r="B17" s="200"/>
      <c r="C17" s="200"/>
      <c r="D17" s="200"/>
      <c r="E17" s="200"/>
    </row>
    <row r="18" spans="1:5" x14ac:dyDescent="0.25">
      <c r="A18" s="193" t="s">
        <v>96</v>
      </c>
      <c r="B18" s="193"/>
      <c r="C18" s="193"/>
      <c r="D18" s="193"/>
      <c r="E18" s="193"/>
    </row>
    <row r="19" spans="1:5" x14ac:dyDescent="0.25">
      <c r="A19" s="208"/>
      <c r="B19" s="208"/>
      <c r="C19" s="208"/>
      <c r="D19" s="208"/>
      <c r="E19" s="208"/>
    </row>
  </sheetData>
  <mergeCells count="5">
    <mergeCell ref="A1:E1"/>
    <mergeCell ref="A16:E16"/>
    <mergeCell ref="A17:E17"/>
    <mergeCell ref="A18:E18"/>
    <mergeCell ref="A19:E19"/>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2D050"/>
    <pageSetUpPr fitToPage="1"/>
  </sheetPr>
  <dimension ref="A1:R34"/>
  <sheetViews>
    <sheetView showGridLines="0" zoomScaleNormal="100" zoomScaleSheetLayoutView="90" workbookViewId="0">
      <selection activeCell="I20" sqref="I20"/>
    </sheetView>
  </sheetViews>
  <sheetFormatPr defaultColWidth="9.140625" defaultRowHeight="15" x14ac:dyDescent="0.25"/>
  <cols>
    <col min="1" max="1" width="19.85546875" style="19" customWidth="1"/>
    <col min="2" max="6" width="10" style="19" bestFit="1" customWidth="1"/>
    <col min="7" max="8" width="10.28515625" style="19" customWidth="1"/>
    <col min="9" max="9" width="12.42578125" style="19" bestFit="1" customWidth="1"/>
    <col min="10" max="10" width="10" style="19" bestFit="1" customWidth="1"/>
    <col min="11" max="16384" width="9.140625" style="19"/>
  </cols>
  <sheetData>
    <row r="1" spans="1:18" s="22" customFormat="1" x14ac:dyDescent="0.25">
      <c r="A1" s="196" t="str">
        <f>CONCATENATE("Table 14:  Regional Airlines Full-time Equivalent Employees* by Month ", B2, " - ", F2)</f>
        <v>Table 14:  Regional Airlines Full-time Equivalent Employees* by Month 2017 - 2021</v>
      </c>
      <c r="B1" s="196"/>
      <c r="C1" s="196"/>
      <c r="D1" s="196"/>
      <c r="E1" s="196"/>
      <c r="F1" s="196"/>
      <c r="G1" s="196"/>
      <c r="H1" s="196"/>
    </row>
    <row r="2" spans="1:18" x14ac:dyDescent="0.25">
      <c r="A2" s="201"/>
      <c r="B2" s="201">
        <f>SourceData!C165</f>
        <v>2017</v>
      </c>
      <c r="C2" s="201">
        <f>SourceData!D165</f>
        <v>2018</v>
      </c>
      <c r="D2" s="201">
        <f>SourceData!E165</f>
        <v>2019</v>
      </c>
      <c r="E2" s="201">
        <f>SourceData!F165</f>
        <v>2020</v>
      </c>
      <c r="F2" s="201">
        <f>SourceData!G165</f>
        <v>2021</v>
      </c>
      <c r="G2" s="203" t="s">
        <v>44</v>
      </c>
      <c r="H2" s="203"/>
    </row>
    <row r="3" spans="1:18" ht="33" customHeight="1" x14ac:dyDescent="0.25">
      <c r="A3" s="202"/>
      <c r="B3" s="202"/>
      <c r="C3" s="202"/>
      <c r="D3" s="202"/>
      <c r="E3" s="202"/>
      <c r="F3" s="202"/>
      <c r="G3" s="63" t="str">
        <f>CONCATENATE(B2, " - ",F2)</f>
        <v>2017 - 2021</v>
      </c>
      <c r="H3" s="63" t="str">
        <f>CONCATENATE(E2, " - ",F2)</f>
        <v>2020 - 2021</v>
      </c>
    </row>
    <row r="4" spans="1:18" s="46" customFormat="1" ht="14.25" x14ac:dyDescent="0.2">
      <c r="A4" s="53" t="str">
        <f>SourceData!B166</f>
        <v>January</v>
      </c>
      <c r="B4" s="85">
        <f>SourceData!C166*1000</f>
        <v>51430</v>
      </c>
      <c r="C4" s="85">
        <f>SourceData!D166*1000</f>
        <v>52352</v>
      </c>
      <c r="D4" s="85">
        <f>SourceData!E166*1000</f>
        <v>58127</v>
      </c>
      <c r="E4" s="85">
        <f>SourceData!F166*1000</f>
        <v>58860</v>
      </c>
      <c r="F4" s="85">
        <f>SourceData!G166*1000</f>
        <v>57834</v>
      </c>
      <c r="G4" s="106">
        <f t="shared" ref="G4:G14" si="0">IF((F4-B4)/B4*100=-100,0,IF((F4-B4)/B4*100=100,0,F4-B4)/B4*100)</f>
        <v>12.451876336768423</v>
      </c>
      <c r="H4" s="106">
        <f t="shared" ref="H4:H14" si="1">IF((F4-E4)/E4*100=-100,0,IF((F4-E4)/E4*100=100,0,F4-E4)/E4*100)</f>
        <v>-1.7431192660550461</v>
      </c>
      <c r="I4" s="165"/>
      <c r="J4" s="165"/>
    </row>
    <row r="5" spans="1:18" s="99" customFormat="1" x14ac:dyDescent="0.25">
      <c r="A5" s="50" t="str">
        <f>SourceData!B167</f>
        <v>February</v>
      </c>
      <c r="B5" s="56">
        <f>SourceData!C167*1000</f>
        <v>51614</v>
      </c>
      <c r="C5" s="56">
        <f>SourceData!D167*1000</f>
        <v>54954</v>
      </c>
      <c r="D5" s="56">
        <f>SourceData!E167*1000</f>
        <v>57999</v>
      </c>
      <c r="E5" s="56">
        <f>SourceData!F167*1000</f>
        <v>59490</v>
      </c>
      <c r="F5" s="56">
        <f>SourceData!G167*1000</f>
        <v>0</v>
      </c>
      <c r="G5" s="56">
        <f t="shared" si="0"/>
        <v>0</v>
      </c>
      <c r="H5" s="56">
        <f t="shared" si="1"/>
        <v>0</v>
      </c>
      <c r="I5" s="90"/>
      <c r="J5" s="90"/>
    </row>
    <row r="6" spans="1:18" s="102" customFormat="1" x14ac:dyDescent="0.25">
      <c r="A6" s="50" t="str">
        <f>SourceData!B168</f>
        <v>March</v>
      </c>
      <c r="B6" s="56">
        <f>SourceData!C168*1000</f>
        <v>51442</v>
      </c>
      <c r="C6" s="56">
        <f>SourceData!D168*1000</f>
        <v>55064</v>
      </c>
      <c r="D6" s="56">
        <f>SourceData!E168*1000</f>
        <v>58022</v>
      </c>
      <c r="E6" s="56">
        <f>SourceData!F168*1000</f>
        <v>61003</v>
      </c>
      <c r="F6" s="56">
        <f>SourceData!G168*1000</f>
        <v>0</v>
      </c>
      <c r="G6" s="56">
        <f t="shared" si="0"/>
        <v>0</v>
      </c>
      <c r="H6" s="56">
        <f t="shared" si="1"/>
        <v>0</v>
      </c>
      <c r="I6" s="90"/>
      <c r="J6" s="90"/>
      <c r="R6" s="144"/>
    </row>
    <row r="7" spans="1:18" s="110" customFormat="1" x14ac:dyDescent="0.25">
      <c r="A7" s="50" t="str">
        <f>SourceData!B169</f>
        <v>April</v>
      </c>
      <c r="B7" s="56">
        <f>SourceData!C169*1000</f>
        <v>51438</v>
      </c>
      <c r="C7" s="56">
        <f>SourceData!D169*1000</f>
        <v>55056</v>
      </c>
      <c r="D7" s="56">
        <f>SourceData!E169*1000</f>
        <v>58017</v>
      </c>
      <c r="E7" s="56">
        <f>SourceData!F169*1000</f>
        <v>59142</v>
      </c>
      <c r="F7" s="56">
        <f>SourceData!G169*1000</f>
        <v>0</v>
      </c>
      <c r="G7" s="56">
        <f t="shared" si="0"/>
        <v>0</v>
      </c>
      <c r="H7" s="56">
        <f t="shared" si="1"/>
        <v>0</v>
      </c>
      <c r="I7" s="116"/>
      <c r="J7" s="116"/>
      <c r="R7" s="144"/>
    </row>
    <row r="8" spans="1:18" s="110" customFormat="1" x14ac:dyDescent="0.25">
      <c r="A8" s="50" t="str">
        <f>SourceData!B170</f>
        <v>May</v>
      </c>
      <c r="B8" s="56">
        <f>SourceData!C170*1000</f>
        <v>51803</v>
      </c>
      <c r="C8" s="56">
        <f>SourceData!D170*1000</f>
        <v>55158</v>
      </c>
      <c r="D8" s="56">
        <f>SourceData!E170*1000</f>
        <v>58242</v>
      </c>
      <c r="E8" s="56">
        <f>SourceData!F170*1000</f>
        <v>56366</v>
      </c>
      <c r="F8" s="56">
        <f>SourceData!G170*1000</f>
        <v>0</v>
      </c>
      <c r="G8" s="56">
        <f t="shared" si="0"/>
        <v>0</v>
      </c>
      <c r="H8" s="56">
        <f t="shared" si="1"/>
        <v>0</v>
      </c>
      <c r="I8" s="116"/>
      <c r="J8" s="56"/>
      <c r="R8" s="142"/>
    </row>
    <row r="9" spans="1:18" s="115" customFormat="1" x14ac:dyDescent="0.25">
      <c r="A9" s="50" t="str">
        <f>SourceData!B171</f>
        <v>June</v>
      </c>
      <c r="B9" s="56">
        <f>SourceData!C171*1000</f>
        <v>52144</v>
      </c>
      <c r="C9" s="56">
        <f>SourceData!D171*1000</f>
        <v>55365</v>
      </c>
      <c r="D9" s="56">
        <f>SourceData!E171*1000</f>
        <v>58316</v>
      </c>
      <c r="E9" s="56">
        <f>SourceData!F171*1000</f>
        <v>56517</v>
      </c>
      <c r="F9" s="56">
        <f>SourceData!G171*1000</f>
        <v>0</v>
      </c>
      <c r="G9" s="56">
        <f t="shared" si="0"/>
        <v>0</v>
      </c>
      <c r="H9" s="56">
        <f t="shared" si="1"/>
        <v>0</v>
      </c>
      <c r="I9" s="116"/>
      <c r="J9" s="116"/>
      <c r="R9" s="142"/>
    </row>
    <row r="10" spans="1:18" s="115" customFormat="1" x14ac:dyDescent="0.25">
      <c r="A10" s="50" t="str">
        <f>SourceData!B172</f>
        <v>July</v>
      </c>
      <c r="B10" s="56">
        <f>SourceData!C172*1000</f>
        <v>52408</v>
      </c>
      <c r="C10" s="56">
        <f>SourceData!D172*1000</f>
        <v>56103</v>
      </c>
      <c r="D10" s="56">
        <f>SourceData!E172*1000</f>
        <v>58663</v>
      </c>
      <c r="E10" s="56">
        <f>SourceData!F172*1000</f>
        <v>56265</v>
      </c>
      <c r="F10" s="56">
        <f>SourceData!G172*1000</f>
        <v>0</v>
      </c>
      <c r="G10" s="56">
        <f t="shared" si="0"/>
        <v>0</v>
      </c>
      <c r="H10" s="56">
        <f t="shared" si="1"/>
        <v>0</v>
      </c>
      <c r="I10" s="116"/>
      <c r="J10" s="116"/>
      <c r="R10" s="142"/>
    </row>
    <row r="11" spans="1:18" s="122" customFormat="1" x14ac:dyDescent="0.25">
      <c r="A11" s="50" t="str">
        <f>SourceData!B173</f>
        <v>August</v>
      </c>
      <c r="B11" s="56">
        <f>SourceData!C173*1000</f>
        <v>52615</v>
      </c>
      <c r="C11" s="56">
        <f>SourceData!D173*1000</f>
        <v>56345</v>
      </c>
      <c r="D11" s="56">
        <f>SourceData!E173*1000</f>
        <v>58996</v>
      </c>
      <c r="E11" s="56">
        <f>SourceData!F173*1000</f>
        <v>53415</v>
      </c>
      <c r="F11" s="56">
        <f>SourceData!G173*1000</f>
        <v>0</v>
      </c>
      <c r="G11" s="56">
        <f t="shared" si="0"/>
        <v>0</v>
      </c>
      <c r="H11" s="56">
        <f t="shared" si="1"/>
        <v>0</v>
      </c>
      <c r="I11" s="116"/>
      <c r="J11" s="116"/>
      <c r="R11" s="142"/>
    </row>
    <row r="12" spans="1:18" s="46" customFormat="1" x14ac:dyDescent="0.25">
      <c r="A12" s="50" t="str">
        <f>SourceData!B174</f>
        <v>September</v>
      </c>
      <c r="B12" s="56">
        <f>SourceData!C174*1000</f>
        <v>52871</v>
      </c>
      <c r="C12" s="56">
        <f>SourceData!D174*1000</f>
        <v>56724</v>
      </c>
      <c r="D12" s="56">
        <f>SourceData!E174*1000</f>
        <v>59438</v>
      </c>
      <c r="E12" s="56">
        <f>SourceData!F174*1000</f>
        <v>53399</v>
      </c>
      <c r="F12" s="56">
        <f>SourceData!G174*1000</f>
        <v>0</v>
      </c>
      <c r="G12" s="56">
        <f t="shared" si="0"/>
        <v>0</v>
      </c>
      <c r="H12" s="56">
        <f t="shared" si="1"/>
        <v>0</v>
      </c>
      <c r="I12" s="116"/>
      <c r="J12" s="116"/>
      <c r="R12" s="142"/>
    </row>
    <row r="13" spans="1:18" s="129" customFormat="1" x14ac:dyDescent="0.25">
      <c r="A13" s="50" t="str">
        <f>SourceData!B175</f>
        <v>October</v>
      </c>
      <c r="B13" s="56">
        <f>SourceData!C175*1000</f>
        <v>53255</v>
      </c>
      <c r="C13" s="56">
        <f>SourceData!D175*1000</f>
        <v>57031</v>
      </c>
      <c r="D13" s="56">
        <f>SourceData!E175*1000</f>
        <v>59810</v>
      </c>
      <c r="E13" s="56">
        <f>SourceData!F175*1000</f>
        <v>50293</v>
      </c>
      <c r="F13" s="56">
        <f>SourceData!G175*1000</f>
        <v>0</v>
      </c>
      <c r="G13" s="56">
        <f t="shared" si="0"/>
        <v>0</v>
      </c>
      <c r="H13" s="56">
        <f t="shared" si="1"/>
        <v>0</v>
      </c>
      <c r="I13" s="116"/>
      <c r="J13" s="116"/>
      <c r="R13" s="142"/>
    </row>
    <row r="14" spans="1:18" s="129" customFormat="1" x14ac:dyDescent="0.25">
      <c r="A14" s="50" t="str">
        <f>SourceData!B176</f>
        <v>November</v>
      </c>
      <c r="B14" s="56">
        <f>SourceData!C176*1000</f>
        <v>53346</v>
      </c>
      <c r="C14" s="56">
        <f>SourceData!D176*1000</f>
        <v>57246</v>
      </c>
      <c r="D14" s="56">
        <f>SourceData!E176*1000</f>
        <v>60384</v>
      </c>
      <c r="E14" s="56">
        <f>SourceData!F176*1000</f>
        <v>49805</v>
      </c>
      <c r="F14" s="56">
        <f>SourceData!G176*1000</f>
        <v>0</v>
      </c>
      <c r="G14" s="56">
        <f t="shared" si="0"/>
        <v>0</v>
      </c>
      <c r="H14" s="56">
        <f t="shared" si="1"/>
        <v>0</v>
      </c>
      <c r="I14" s="39"/>
      <c r="J14" s="39"/>
      <c r="R14" s="142"/>
    </row>
    <row r="15" spans="1:18" s="110" customFormat="1" x14ac:dyDescent="0.25">
      <c r="A15" s="36" t="str">
        <f>SourceData!B177</f>
        <v>December</v>
      </c>
      <c r="B15" s="85">
        <f>SourceData!C177*1000</f>
        <v>53639</v>
      </c>
      <c r="C15" s="85">
        <f>SourceData!D177*1000</f>
        <v>57408</v>
      </c>
      <c r="D15" s="85">
        <f>SourceData!E177*1000</f>
        <v>60423</v>
      </c>
      <c r="E15" s="85">
        <f>SourceData!F177*1000</f>
        <v>51268</v>
      </c>
      <c r="F15" s="85">
        <f>SourceData!G177*1000</f>
        <v>0</v>
      </c>
      <c r="G15" s="56">
        <f>IF((F15-B15)/B15*100=-100,0,IF((F15-B15)/B15*100=100,0,F15-B15)/B15*100)</f>
        <v>0</v>
      </c>
      <c r="H15" s="56">
        <f>IF((F15-E15)/E15*100=-100,0,IF((F15-E15)/E15*100=100,0,F15-E15)/E15*100)</f>
        <v>0</v>
      </c>
      <c r="I15" s="39"/>
      <c r="J15" s="39"/>
      <c r="R15" s="142"/>
    </row>
    <row r="16" spans="1:18" x14ac:dyDescent="0.25">
      <c r="A16" s="29" t="s">
        <v>63</v>
      </c>
      <c r="B16" s="40">
        <f>AVERAGE(B4:B15)</f>
        <v>52333.75</v>
      </c>
      <c r="C16" s="40">
        <f>AVERAGE(C4:C15)</f>
        <v>55733.833333333336</v>
      </c>
      <c r="D16" s="40">
        <f>AVERAGE(D4:D15)</f>
        <v>58869.75</v>
      </c>
      <c r="E16" s="40">
        <f>AVERAGE(E4:E15)</f>
        <v>55485.25</v>
      </c>
      <c r="F16" s="40">
        <v>0</v>
      </c>
      <c r="G16" s="40">
        <v>0</v>
      </c>
      <c r="H16" s="40">
        <v>0</v>
      </c>
      <c r="I16" s="116"/>
      <c r="J16" s="116"/>
      <c r="R16" s="142"/>
    </row>
    <row r="17" spans="1:18" ht="30" customHeight="1" x14ac:dyDescent="0.25">
      <c r="A17" s="192" t="s">
        <v>34</v>
      </c>
      <c r="B17" s="192"/>
      <c r="C17" s="192"/>
      <c r="D17" s="192"/>
      <c r="E17" s="192"/>
      <c r="F17" s="192"/>
      <c r="G17" s="192"/>
      <c r="H17" s="192"/>
      <c r="I17" s="116"/>
      <c r="J17" s="116"/>
      <c r="R17" s="142"/>
    </row>
    <row r="18" spans="1:18" x14ac:dyDescent="0.25">
      <c r="A18" s="192" t="s">
        <v>35</v>
      </c>
      <c r="B18" s="192"/>
      <c r="C18" s="192"/>
      <c r="D18" s="192"/>
      <c r="E18" s="192"/>
      <c r="F18" s="192"/>
      <c r="G18" s="192"/>
      <c r="H18" s="192"/>
      <c r="I18" s="116"/>
      <c r="J18" s="116"/>
      <c r="R18" s="142"/>
    </row>
    <row r="19" spans="1:18" x14ac:dyDescent="0.25">
      <c r="A19" s="87" t="s">
        <v>96</v>
      </c>
      <c r="B19" s="86"/>
      <c r="C19" s="86"/>
      <c r="D19" s="86"/>
      <c r="E19" s="86"/>
      <c r="F19" s="86"/>
      <c r="G19" s="86"/>
      <c r="H19" s="86"/>
      <c r="I19" s="116"/>
      <c r="J19" s="116"/>
      <c r="R19" s="142"/>
    </row>
    <row r="20" spans="1:18" x14ac:dyDescent="0.25">
      <c r="G20" s="121"/>
      <c r="H20" s="117"/>
      <c r="I20" s="117"/>
      <c r="J20" s="107"/>
      <c r="K20" s="90"/>
      <c r="L20" s="90"/>
    </row>
    <row r="21" spans="1:18" x14ac:dyDescent="0.25">
      <c r="G21" s="121"/>
      <c r="H21" s="122"/>
      <c r="I21" s="129"/>
      <c r="J21" s="107"/>
      <c r="K21" s="90"/>
      <c r="L21" s="90"/>
    </row>
    <row r="22" spans="1:18" x14ac:dyDescent="0.25">
      <c r="G22" s="121"/>
      <c r="H22" s="122"/>
      <c r="I22" s="129"/>
      <c r="J22" s="107"/>
      <c r="K22" s="90"/>
      <c r="L22" s="90"/>
    </row>
    <row r="23" spans="1:18" x14ac:dyDescent="0.25">
      <c r="G23" s="121"/>
      <c r="H23" s="90"/>
      <c r="I23" s="142"/>
      <c r="J23" s="107"/>
      <c r="K23" s="90"/>
      <c r="L23" s="142"/>
    </row>
    <row r="24" spans="1:18" x14ac:dyDescent="0.25">
      <c r="A24" s="129"/>
      <c r="G24" s="121"/>
      <c r="H24" s="90"/>
      <c r="I24" s="142"/>
      <c r="J24" s="107"/>
      <c r="K24" s="90"/>
      <c r="L24" s="142"/>
    </row>
    <row r="25" spans="1:18" x14ac:dyDescent="0.25">
      <c r="A25" s="129"/>
      <c r="G25" s="121"/>
      <c r="H25" s="90"/>
      <c r="I25" s="142"/>
      <c r="J25" s="107"/>
      <c r="K25" s="90"/>
      <c r="L25" s="142"/>
    </row>
    <row r="26" spans="1:18" x14ac:dyDescent="0.25">
      <c r="A26" s="129"/>
      <c r="G26" s="121"/>
      <c r="H26" s="90"/>
      <c r="I26" s="142"/>
      <c r="J26" s="107"/>
      <c r="K26" s="90"/>
      <c r="L26" s="142"/>
    </row>
    <row r="27" spans="1:18" x14ac:dyDescent="0.25">
      <c r="A27" s="129"/>
      <c r="G27" s="121"/>
      <c r="H27" s="90"/>
      <c r="I27" s="142"/>
      <c r="J27" s="107"/>
      <c r="K27" s="90"/>
      <c r="L27" s="142"/>
    </row>
    <row r="28" spans="1:18" x14ac:dyDescent="0.25">
      <c r="A28" s="129"/>
      <c r="F28" s="90"/>
      <c r="G28" s="90"/>
      <c r="H28" s="129"/>
      <c r="I28" s="129"/>
      <c r="J28" s="107"/>
      <c r="K28" s="90"/>
    </row>
    <row r="29" spans="1:18" x14ac:dyDescent="0.25">
      <c r="A29" s="129"/>
      <c r="G29" s="121"/>
      <c r="H29" s="129"/>
      <c r="I29" s="129"/>
      <c r="J29" s="107"/>
      <c r="K29" s="90"/>
    </row>
    <row r="30" spans="1:18" x14ac:dyDescent="0.25">
      <c r="A30" s="129"/>
    </row>
    <row r="31" spans="1:18" x14ac:dyDescent="0.25">
      <c r="A31" s="129"/>
    </row>
    <row r="34" spans="1:1" x14ac:dyDescent="0.25">
      <c r="A34" s="56"/>
    </row>
  </sheetData>
  <mergeCells count="10">
    <mergeCell ref="A17:H17"/>
    <mergeCell ref="A18:H18"/>
    <mergeCell ref="A1:H1"/>
    <mergeCell ref="A2:A3"/>
    <mergeCell ref="B2:B3"/>
    <mergeCell ref="C2:C3"/>
    <mergeCell ref="D2:D3"/>
    <mergeCell ref="E2:E3"/>
    <mergeCell ref="F2:F3"/>
    <mergeCell ref="G2:H2"/>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6"/>
  <sheetViews>
    <sheetView workbookViewId="0">
      <selection activeCell="N31" sqref="N31"/>
    </sheetView>
  </sheetViews>
  <sheetFormatPr defaultRowHeight="15" x14ac:dyDescent="0.25"/>
  <cols>
    <col min="1" max="1" width="7.140625" style="9" customWidth="1"/>
    <col min="2" max="2" width="13.7109375" style="9" customWidth="1"/>
    <col min="3" max="6" width="12.140625" style="9" customWidth="1"/>
    <col min="7" max="8" width="10.140625" style="9" customWidth="1"/>
    <col min="9" max="12" width="15.7109375" style="9" customWidth="1"/>
    <col min="13" max="13" width="18.85546875" style="9" customWidth="1"/>
    <col min="14" max="14" width="11.28515625" style="9" customWidth="1"/>
    <col min="15" max="16384" width="9.140625" style="9"/>
  </cols>
  <sheetData>
    <row r="1" spans="1:9" x14ac:dyDescent="0.25">
      <c r="A1" s="182" t="s">
        <v>198</v>
      </c>
      <c r="B1" s="182"/>
      <c r="C1" s="182"/>
      <c r="D1" s="182"/>
      <c r="E1" s="182"/>
      <c r="F1" s="182"/>
      <c r="G1" s="182"/>
      <c r="H1" s="182"/>
    </row>
    <row r="2" spans="1:9" x14ac:dyDescent="0.25">
      <c r="G2" s="204" t="s">
        <v>44</v>
      </c>
      <c r="H2" s="204"/>
    </row>
    <row r="3" spans="1:9" ht="30" x14ac:dyDescent="0.25">
      <c r="A3" s="143" t="s">
        <v>25</v>
      </c>
      <c r="B3" s="143" t="s">
        <v>89</v>
      </c>
      <c r="C3" s="134">
        <v>43831</v>
      </c>
      <c r="D3" s="134">
        <v>43891</v>
      </c>
      <c r="E3" s="134">
        <v>44166</v>
      </c>
      <c r="F3" s="134">
        <v>44197</v>
      </c>
      <c r="G3" s="133" t="s">
        <v>168</v>
      </c>
      <c r="H3" s="133" t="s">
        <v>180</v>
      </c>
    </row>
    <row r="4" spans="1:9" x14ac:dyDescent="0.25">
      <c r="A4" s="143">
        <v>1</v>
      </c>
      <c r="B4" s="2" t="s">
        <v>197</v>
      </c>
      <c r="C4" s="169">
        <v>15575</v>
      </c>
      <c r="D4" s="169">
        <v>17938</v>
      </c>
      <c r="E4" s="169">
        <v>16739</v>
      </c>
      <c r="F4" s="169">
        <v>16962</v>
      </c>
      <c r="G4" s="170">
        <f>((F4-C4)/C4)*100</f>
        <v>8.9052969502407713</v>
      </c>
      <c r="H4" s="170">
        <f>((F4-D4)/D4)*100</f>
        <v>-5.4409633180956627</v>
      </c>
    </row>
    <row r="5" spans="1:9" x14ac:dyDescent="0.25">
      <c r="A5" s="143">
        <v>2</v>
      </c>
      <c r="B5" s="2" t="s">
        <v>196</v>
      </c>
      <c r="C5" s="169">
        <v>14761</v>
      </c>
      <c r="D5" s="169">
        <v>14585</v>
      </c>
      <c r="E5" s="169">
        <v>13490</v>
      </c>
      <c r="F5" s="169">
        <v>13462</v>
      </c>
      <c r="G5" s="170">
        <f t="shared" ref="G5:G15" si="0">((F5-C5)/C5)*100</f>
        <v>-8.8002167874805242</v>
      </c>
      <c r="H5" s="170">
        <f t="shared" ref="H5:H15" si="1">((F5-D5)/D5)*100</f>
        <v>-7.6996914638327043</v>
      </c>
    </row>
    <row r="6" spans="1:9" x14ac:dyDescent="0.25">
      <c r="A6" s="143">
        <v>3</v>
      </c>
      <c r="B6" s="2" t="s">
        <v>201</v>
      </c>
      <c r="C6" s="169">
        <v>0</v>
      </c>
      <c r="D6" s="169">
        <v>0</v>
      </c>
      <c r="E6" s="169">
        <v>0</v>
      </c>
      <c r="F6" s="169">
        <v>6500</v>
      </c>
      <c r="G6" s="169">
        <v>0</v>
      </c>
      <c r="H6" s="169">
        <v>0</v>
      </c>
    </row>
    <row r="7" spans="1:9" x14ac:dyDescent="0.25">
      <c r="A7" s="143">
        <v>4</v>
      </c>
      <c r="B7" s="2" t="s">
        <v>195</v>
      </c>
      <c r="C7" s="169">
        <v>6273</v>
      </c>
      <c r="D7" s="169">
        <v>6357</v>
      </c>
      <c r="E7" s="169">
        <v>5617</v>
      </c>
      <c r="F7" s="169">
        <v>5530</v>
      </c>
      <c r="G7" s="170">
        <f t="shared" si="0"/>
        <v>-11.844412561772677</v>
      </c>
      <c r="H7" s="170">
        <f t="shared" si="1"/>
        <v>-13.009281107440618</v>
      </c>
    </row>
    <row r="8" spans="1:9" x14ac:dyDescent="0.25">
      <c r="A8" s="143">
        <v>5</v>
      </c>
      <c r="B8" s="2" t="s">
        <v>194</v>
      </c>
      <c r="C8" s="169">
        <v>4793</v>
      </c>
      <c r="D8" s="169">
        <v>4557</v>
      </c>
      <c r="E8" s="169">
        <v>4329</v>
      </c>
      <c r="F8" s="169">
        <v>4255</v>
      </c>
      <c r="G8" s="170">
        <f t="shared" si="0"/>
        <v>-11.224702691424996</v>
      </c>
      <c r="H8" s="170">
        <f t="shared" si="1"/>
        <v>-6.6271669958305894</v>
      </c>
    </row>
    <row r="9" spans="1:9" x14ac:dyDescent="0.25">
      <c r="A9" s="143">
        <v>6</v>
      </c>
      <c r="B9" s="2" t="s">
        <v>193</v>
      </c>
      <c r="C9" s="169">
        <v>4762</v>
      </c>
      <c r="D9" s="169">
        <v>4666</v>
      </c>
      <c r="E9" s="169">
        <v>4189</v>
      </c>
      <c r="F9" s="169">
        <v>4252</v>
      </c>
      <c r="G9" s="170">
        <f t="shared" si="0"/>
        <v>-10.709785804283914</v>
      </c>
      <c r="H9" s="170">
        <f t="shared" si="1"/>
        <v>-8.872696099442777</v>
      </c>
    </row>
    <row r="10" spans="1:9" x14ac:dyDescent="0.25">
      <c r="A10" s="143">
        <v>7</v>
      </c>
      <c r="B10" s="2" t="s">
        <v>192</v>
      </c>
      <c r="C10" s="169">
        <v>3886</v>
      </c>
      <c r="D10" s="169">
        <v>3922</v>
      </c>
      <c r="E10" s="169">
        <v>3191</v>
      </c>
      <c r="F10" s="169">
        <v>3195</v>
      </c>
      <c r="G10" s="170">
        <f t="shared" si="0"/>
        <v>-17.781780751415337</v>
      </c>
      <c r="H10" s="170">
        <f t="shared" si="1"/>
        <v>-18.536460989291179</v>
      </c>
    </row>
    <row r="11" spans="1:9" x14ac:dyDescent="0.25">
      <c r="A11" s="143">
        <v>8</v>
      </c>
      <c r="B11" s="2" t="s">
        <v>191</v>
      </c>
      <c r="C11" s="169">
        <v>3519</v>
      </c>
      <c r="D11" s="169">
        <v>3675</v>
      </c>
      <c r="E11" s="169">
        <v>3007</v>
      </c>
      <c r="F11" s="169">
        <v>2959</v>
      </c>
      <c r="G11" s="170">
        <f t="shared" si="0"/>
        <v>-15.913611821540211</v>
      </c>
      <c r="H11" s="170">
        <f t="shared" si="1"/>
        <v>-19.482993197278912</v>
      </c>
    </row>
    <row r="12" spans="1:9" x14ac:dyDescent="0.25">
      <c r="A12" s="143">
        <v>9</v>
      </c>
      <c r="B12" s="2" t="s">
        <v>190</v>
      </c>
      <c r="C12" s="169">
        <v>959</v>
      </c>
      <c r="D12" s="169">
        <v>1050</v>
      </c>
      <c r="E12" s="169">
        <v>706</v>
      </c>
      <c r="F12" s="169">
        <v>719</v>
      </c>
      <c r="G12" s="170">
        <f t="shared" si="0"/>
        <v>-25.026068821689261</v>
      </c>
      <c r="H12" s="170">
        <f t="shared" si="1"/>
        <v>-31.523809523809526</v>
      </c>
    </row>
    <row r="13" spans="1:9" x14ac:dyDescent="0.25">
      <c r="A13" s="143">
        <v>10</v>
      </c>
      <c r="B13" s="2" t="s">
        <v>189</v>
      </c>
      <c r="C13" s="169">
        <v>2939</v>
      </c>
      <c r="D13" s="169">
        <v>2994</v>
      </c>
      <c r="E13" s="169">
        <v>0</v>
      </c>
      <c r="F13" s="169">
        <v>0</v>
      </c>
      <c r="G13" s="169">
        <v>0</v>
      </c>
      <c r="H13" s="169">
        <v>0</v>
      </c>
    </row>
    <row r="14" spans="1:9" x14ac:dyDescent="0.25">
      <c r="A14" s="143">
        <v>11</v>
      </c>
      <c r="B14" s="2" t="s">
        <v>188</v>
      </c>
      <c r="C14" s="169">
        <v>1393</v>
      </c>
      <c r="D14" s="169">
        <v>1259</v>
      </c>
      <c r="E14" s="169">
        <v>0</v>
      </c>
      <c r="F14" s="169">
        <v>0</v>
      </c>
      <c r="G14" s="169">
        <v>0</v>
      </c>
      <c r="H14" s="169">
        <v>0</v>
      </c>
    </row>
    <row r="15" spans="1:9" x14ac:dyDescent="0.25">
      <c r="A15" s="143"/>
      <c r="B15" s="143" t="s">
        <v>163</v>
      </c>
      <c r="C15" s="162">
        <v>58860</v>
      </c>
      <c r="D15" s="162">
        <v>61003</v>
      </c>
      <c r="E15" s="162">
        <v>51268</v>
      </c>
      <c r="F15" s="162">
        <v>57834</v>
      </c>
      <c r="G15" s="161">
        <f t="shared" si="0"/>
        <v>-1.7431192660550461</v>
      </c>
      <c r="H15" s="161">
        <f t="shared" si="1"/>
        <v>-5.1948264839434124</v>
      </c>
      <c r="I15" s="162"/>
    </row>
    <row r="17" spans="1:8" ht="11.25" customHeight="1" x14ac:dyDescent="0.25">
      <c r="A17" s="184" t="s">
        <v>154</v>
      </c>
      <c r="B17" s="184"/>
      <c r="C17" s="184"/>
      <c r="D17" s="184"/>
      <c r="E17" s="184"/>
      <c r="F17" s="184"/>
      <c r="G17" s="184"/>
      <c r="H17" s="184"/>
    </row>
    <row r="18" spans="1:8" ht="11.25" customHeight="1" x14ac:dyDescent="0.25">
      <c r="A18" s="184" t="s">
        <v>162</v>
      </c>
      <c r="B18" s="184"/>
      <c r="C18" s="184"/>
      <c r="D18" s="184"/>
      <c r="E18" s="184"/>
      <c r="F18" s="184"/>
      <c r="G18" s="184"/>
      <c r="H18" s="184"/>
    </row>
    <row r="19" spans="1:8" ht="11.25" customHeight="1" x14ac:dyDescent="0.25">
      <c r="A19" s="184" t="s">
        <v>151</v>
      </c>
      <c r="B19" s="184"/>
      <c r="C19" s="184"/>
      <c r="D19" s="184"/>
      <c r="E19" s="184"/>
      <c r="F19" s="184"/>
      <c r="G19" s="184"/>
      <c r="H19" s="184"/>
    </row>
    <row r="23" spans="1:8" x14ac:dyDescent="0.25">
      <c r="H23" s="120"/>
    </row>
    <row r="26" spans="1:8" x14ac:dyDescent="0.25">
      <c r="H26" s="120"/>
    </row>
  </sheetData>
  <sortState ref="B4:F14">
    <sortCondition descending="1" ref="F4:F14"/>
  </sortState>
  <mergeCells count="5">
    <mergeCell ref="A19:H19"/>
    <mergeCell ref="A1:H1"/>
    <mergeCell ref="G2:H2"/>
    <mergeCell ref="A17:H17"/>
    <mergeCell ref="A18:H18"/>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A3"/>
  <sheetViews>
    <sheetView workbookViewId="0"/>
  </sheetViews>
  <sheetFormatPr defaultRowHeight="15" x14ac:dyDescent="0.25"/>
  <cols>
    <col min="1" max="1" width="255.7109375" customWidth="1"/>
  </cols>
  <sheetData>
    <row r="1" spans="1:1" ht="259.5" customHeight="1" x14ac:dyDescent="0.25">
      <c r="A1" s="14" t="s">
        <v>61</v>
      </c>
    </row>
    <row r="3" spans="1:1" x14ac:dyDescent="0.25">
      <c r="A3" s="15"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1"/>
  <sheetViews>
    <sheetView workbookViewId="0">
      <selection activeCell="I1" sqref="I1:N1048576"/>
    </sheetView>
  </sheetViews>
  <sheetFormatPr defaultColWidth="18.85546875" defaultRowHeight="15" x14ac:dyDescent="0.25"/>
  <cols>
    <col min="1" max="1" width="20.42578125" style="145" bestFit="1" customWidth="1"/>
    <col min="2" max="2" width="18.140625" style="145" bestFit="1" customWidth="1"/>
    <col min="3" max="3" width="11.28515625" style="145" bestFit="1" customWidth="1"/>
    <col min="4" max="4" width="14.42578125" style="145" bestFit="1" customWidth="1"/>
    <col min="5" max="5" width="18.140625" style="145" bestFit="1" customWidth="1"/>
    <col min="6" max="6" width="7.5703125" style="145" bestFit="1" customWidth="1"/>
    <col min="7" max="7" width="18.85546875" style="145"/>
    <col min="8" max="8" width="20" style="145" bestFit="1" customWidth="1"/>
    <col min="9" max="16384" width="18.85546875" style="145"/>
  </cols>
  <sheetData>
    <row r="1" spans="1:6" s="148" customFormat="1" x14ac:dyDescent="0.25">
      <c r="A1" s="148" t="s">
        <v>4</v>
      </c>
      <c r="B1" s="148" t="s">
        <v>5</v>
      </c>
      <c r="C1" s="148" t="s">
        <v>6</v>
      </c>
      <c r="D1" s="148" t="s">
        <v>7</v>
      </c>
      <c r="E1" s="148" t="s">
        <v>8</v>
      </c>
      <c r="F1" s="148" t="s">
        <v>9</v>
      </c>
    </row>
    <row r="2" spans="1:6" x14ac:dyDescent="0.25">
      <c r="A2" s="145" t="s">
        <v>119</v>
      </c>
      <c r="B2" s="145">
        <v>2.2999999999999998</v>
      </c>
      <c r="C2" s="145">
        <v>5.0999999999999996</v>
      </c>
      <c r="D2" s="145">
        <v>1.3</v>
      </c>
      <c r="E2" s="145">
        <v>13.8</v>
      </c>
      <c r="F2" s="145">
        <v>3.3</v>
      </c>
    </row>
    <row r="3" spans="1:6" x14ac:dyDescent="0.25">
      <c r="A3" s="145" t="s">
        <v>120</v>
      </c>
      <c r="B3" s="145">
        <v>2.4</v>
      </c>
      <c r="C3" s="145">
        <v>5.0999999999999996</v>
      </c>
      <c r="D3" s="145">
        <v>2.6</v>
      </c>
      <c r="E3" s="145">
        <v>15</v>
      </c>
      <c r="F3" s="145">
        <v>3.6</v>
      </c>
    </row>
    <row r="4" spans="1:6" x14ac:dyDescent="0.25">
      <c r="A4" s="145" t="s">
        <v>132</v>
      </c>
      <c r="B4" s="145">
        <v>1.8</v>
      </c>
      <c r="C4" s="145">
        <v>4.5</v>
      </c>
      <c r="D4" s="145">
        <v>5.0999999999999996</v>
      </c>
      <c r="E4" s="145">
        <v>14.9</v>
      </c>
      <c r="F4" s="145">
        <v>3.4</v>
      </c>
    </row>
    <row r="5" spans="1:6" x14ac:dyDescent="0.25">
      <c r="A5" s="145" t="s">
        <v>134</v>
      </c>
      <c r="B5" s="145">
        <v>-8.6</v>
      </c>
      <c r="C5" s="145">
        <v>4.0999999999999996</v>
      </c>
      <c r="D5" s="145">
        <v>1.9</v>
      </c>
      <c r="E5" s="145">
        <v>14.8</v>
      </c>
      <c r="F5" s="145">
        <v>-4.0999999999999996</v>
      </c>
    </row>
    <row r="6" spans="1:6" x14ac:dyDescent="0.25">
      <c r="A6" s="145" t="s">
        <v>137</v>
      </c>
      <c r="B6" s="145">
        <v>-14</v>
      </c>
      <c r="C6" s="145">
        <v>3.7</v>
      </c>
      <c r="D6" s="145">
        <v>-3.2</v>
      </c>
      <c r="E6" s="145">
        <v>12.5</v>
      </c>
      <c r="F6" s="145">
        <v>-8.4</v>
      </c>
    </row>
    <row r="7" spans="1:6" x14ac:dyDescent="0.25">
      <c r="A7" s="145" t="s">
        <v>139</v>
      </c>
      <c r="B7" s="145">
        <v>-14.8</v>
      </c>
      <c r="C7" s="145">
        <v>2.8</v>
      </c>
      <c r="D7" s="145">
        <v>-3.1</v>
      </c>
      <c r="E7" s="145">
        <v>11.4</v>
      </c>
      <c r="F7" s="145">
        <v>-9</v>
      </c>
    </row>
    <row r="8" spans="1:6" x14ac:dyDescent="0.25">
      <c r="A8" s="145" t="s">
        <v>140</v>
      </c>
      <c r="B8" s="145">
        <v>-12.6</v>
      </c>
      <c r="C8" s="145">
        <v>2.4</v>
      </c>
      <c r="D8" s="145">
        <v>-4.0999999999999996</v>
      </c>
      <c r="E8" s="145">
        <v>1.7</v>
      </c>
      <c r="F8" s="145">
        <v>-8.1</v>
      </c>
    </row>
    <row r="9" spans="1:6" x14ac:dyDescent="0.25">
      <c r="A9" s="145" t="s">
        <v>143</v>
      </c>
      <c r="B9" s="145">
        <v>-12.4</v>
      </c>
      <c r="C9" s="145">
        <v>1.1000000000000001</v>
      </c>
      <c r="D9" s="145">
        <v>-9.5</v>
      </c>
      <c r="E9" s="145">
        <v>3.3</v>
      </c>
      <c r="F9" s="145">
        <v>-8.9</v>
      </c>
    </row>
    <row r="10" spans="1:6" x14ac:dyDescent="0.25">
      <c r="A10" s="145" t="s">
        <v>145</v>
      </c>
      <c r="B10" s="145">
        <v>-13.3</v>
      </c>
      <c r="C10" s="145">
        <v>-3.3</v>
      </c>
      <c r="D10" s="145">
        <v>-10.199999999999999</v>
      </c>
      <c r="E10" s="145">
        <v>1.8</v>
      </c>
      <c r="F10" s="145">
        <v>-10.5</v>
      </c>
    </row>
    <row r="11" spans="1:6" x14ac:dyDescent="0.25">
      <c r="A11" s="145" t="s">
        <v>147</v>
      </c>
      <c r="B11" s="145">
        <v>-24.7</v>
      </c>
      <c r="C11" s="145">
        <v>-5.3</v>
      </c>
      <c r="D11" s="145">
        <v>-15.9</v>
      </c>
      <c r="E11" s="145">
        <v>0</v>
      </c>
      <c r="F11" s="145">
        <v>-18.899999999999999</v>
      </c>
    </row>
    <row r="12" spans="1:6" x14ac:dyDescent="0.25">
      <c r="A12" s="145" t="s">
        <v>149</v>
      </c>
      <c r="B12" s="145">
        <v>-24.4</v>
      </c>
      <c r="C12" s="145">
        <v>-5.8</v>
      </c>
      <c r="D12" s="145">
        <v>-17.5</v>
      </c>
      <c r="E12" s="145">
        <v>-14.1</v>
      </c>
      <c r="F12" s="145">
        <v>-19.3</v>
      </c>
    </row>
    <row r="13" spans="1:6" x14ac:dyDescent="0.25">
      <c r="A13" s="145" t="s">
        <v>164</v>
      </c>
      <c r="B13" s="145">
        <v>-20.9</v>
      </c>
      <c r="C13" s="145">
        <v>-6.2</v>
      </c>
      <c r="D13" s="145">
        <v>-15.2</v>
      </c>
      <c r="E13" s="145">
        <v>-9.1</v>
      </c>
      <c r="F13" s="145">
        <v>-16.7</v>
      </c>
    </row>
    <row r="14" spans="1:6" x14ac:dyDescent="0.25">
      <c r="A14" s="145" t="s">
        <v>168</v>
      </c>
      <c r="B14" s="145">
        <v>-16.8</v>
      </c>
      <c r="C14" s="145">
        <v>-7</v>
      </c>
      <c r="D14" s="145">
        <v>-1.7</v>
      </c>
      <c r="E14" s="145">
        <v>-19.899999999999999</v>
      </c>
      <c r="F14" s="145">
        <v>-13.1</v>
      </c>
    </row>
    <row r="15" spans="1:6" s="148" customFormat="1" x14ac:dyDescent="0.25">
      <c r="A15" s="148" t="s">
        <v>4</v>
      </c>
      <c r="B15" s="148" t="s">
        <v>5</v>
      </c>
      <c r="C15" s="148" t="s">
        <v>6</v>
      </c>
      <c r="D15" s="148" t="s">
        <v>7</v>
      </c>
      <c r="E15" s="148" t="s">
        <v>8</v>
      </c>
      <c r="F15" s="148" t="s">
        <v>9</v>
      </c>
    </row>
    <row r="16" spans="1:6" x14ac:dyDescent="0.25">
      <c r="A16" s="145" t="s">
        <v>121</v>
      </c>
      <c r="B16" s="145">
        <v>0.4</v>
      </c>
      <c r="C16" s="145">
        <v>0.6</v>
      </c>
      <c r="D16" s="145">
        <v>1.1000000000000001</v>
      </c>
      <c r="E16" s="145">
        <v>-0.3</v>
      </c>
      <c r="F16" s="145">
        <v>0.5</v>
      </c>
    </row>
    <row r="17" spans="1:6" x14ac:dyDescent="0.25">
      <c r="A17" s="145" t="s">
        <v>133</v>
      </c>
      <c r="B17" s="145">
        <v>-0.1</v>
      </c>
      <c r="C17" s="145">
        <v>-0.1</v>
      </c>
      <c r="D17" s="145">
        <v>2.5</v>
      </c>
      <c r="E17" s="145">
        <v>0.2</v>
      </c>
      <c r="F17" s="145">
        <v>0.2</v>
      </c>
    </row>
    <row r="18" spans="1:6" x14ac:dyDescent="0.25">
      <c r="A18" s="145" t="s">
        <v>135</v>
      </c>
      <c r="B18" s="145">
        <v>-9.9</v>
      </c>
      <c r="C18" s="145">
        <v>0.1</v>
      </c>
      <c r="D18" s="145">
        <v>-3.1</v>
      </c>
      <c r="E18" s="145">
        <v>0.6</v>
      </c>
      <c r="F18" s="145">
        <v>-7</v>
      </c>
    </row>
    <row r="19" spans="1:6" x14ac:dyDescent="0.25">
      <c r="A19" s="145" t="s">
        <v>138</v>
      </c>
      <c r="B19" s="145">
        <v>-5.6</v>
      </c>
      <c r="C19" s="145">
        <v>0</v>
      </c>
      <c r="D19" s="145">
        <v>-4.7</v>
      </c>
      <c r="E19" s="145">
        <v>-2</v>
      </c>
      <c r="F19" s="145">
        <v>-4.0999999999999996</v>
      </c>
    </row>
    <row r="20" spans="1:6" x14ac:dyDescent="0.25">
      <c r="A20" s="145" t="s">
        <v>141</v>
      </c>
      <c r="B20" s="145">
        <v>-0.4</v>
      </c>
      <c r="C20" s="145">
        <v>-0.3</v>
      </c>
      <c r="D20" s="145">
        <v>0.3</v>
      </c>
      <c r="E20" s="145">
        <v>-0.6</v>
      </c>
      <c r="F20" s="145">
        <v>-0.3</v>
      </c>
    </row>
    <row r="21" spans="1:6" x14ac:dyDescent="0.25">
      <c r="A21" s="145" t="s">
        <v>142</v>
      </c>
      <c r="B21" s="145">
        <v>2.4</v>
      </c>
      <c r="C21" s="145">
        <v>-0.3</v>
      </c>
      <c r="D21" s="145">
        <v>-0.4</v>
      </c>
      <c r="E21" s="145">
        <v>-8.6999999999999993</v>
      </c>
      <c r="F21" s="145">
        <v>1.1000000000000001</v>
      </c>
    </row>
    <row r="22" spans="1:6" x14ac:dyDescent="0.25">
      <c r="A22" s="145" t="s">
        <v>144</v>
      </c>
      <c r="B22" s="145">
        <v>-0.1</v>
      </c>
      <c r="C22" s="145">
        <v>-0.9</v>
      </c>
      <c r="D22" s="145">
        <v>-5.0999999999999996</v>
      </c>
      <c r="E22" s="145">
        <v>1.2</v>
      </c>
      <c r="F22" s="145">
        <v>-1</v>
      </c>
    </row>
    <row r="23" spans="1:6" x14ac:dyDescent="0.25">
      <c r="A23" s="145" t="s">
        <v>146</v>
      </c>
      <c r="B23" s="145">
        <v>-1.1000000000000001</v>
      </c>
      <c r="C23" s="145">
        <v>-3.6</v>
      </c>
      <c r="D23" s="145">
        <v>0</v>
      </c>
      <c r="E23" s="145">
        <v>-1.1000000000000001</v>
      </c>
      <c r="F23" s="145">
        <v>-1.5</v>
      </c>
    </row>
    <row r="24" spans="1:6" x14ac:dyDescent="0.25">
      <c r="A24" s="145" t="s">
        <v>148</v>
      </c>
      <c r="B24" s="145">
        <v>-12.8</v>
      </c>
      <c r="C24" s="145">
        <v>-1.5</v>
      </c>
      <c r="D24" s="145">
        <v>-5.8</v>
      </c>
      <c r="E24" s="145">
        <v>-1.5</v>
      </c>
      <c r="F24" s="145">
        <v>-9.1</v>
      </c>
    </row>
    <row r="25" spans="1:6" x14ac:dyDescent="0.25">
      <c r="A25" s="145" t="s">
        <v>150</v>
      </c>
      <c r="B25" s="145">
        <v>0.2</v>
      </c>
      <c r="C25" s="145">
        <v>-0.3</v>
      </c>
      <c r="D25" s="145">
        <v>-1</v>
      </c>
      <c r="E25" s="145">
        <v>-13.8</v>
      </c>
      <c r="F25" s="145">
        <v>-0.4</v>
      </c>
    </row>
    <row r="26" spans="1:6" x14ac:dyDescent="0.25">
      <c r="A26" s="145" t="s">
        <v>165</v>
      </c>
      <c r="B26" s="145">
        <v>5</v>
      </c>
      <c r="C26" s="145">
        <v>-0.3</v>
      </c>
      <c r="D26" s="145">
        <v>2.9</v>
      </c>
      <c r="E26" s="145">
        <v>6.4</v>
      </c>
      <c r="F26" s="145">
        <v>3.4</v>
      </c>
    </row>
    <row r="27" spans="1:6" x14ac:dyDescent="0.25">
      <c r="A27" s="145" t="s">
        <v>169</v>
      </c>
      <c r="B27" s="145">
        <v>5.5</v>
      </c>
      <c r="C27" s="145">
        <v>-0.5</v>
      </c>
      <c r="D27" s="145">
        <v>12.8</v>
      </c>
      <c r="E27" s="145">
        <v>-1</v>
      </c>
      <c r="F27" s="145">
        <v>4.9000000000000004</v>
      </c>
    </row>
    <row r="28" spans="1:6" s="148" customFormat="1" x14ac:dyDescent="0.25">
      <c r="A28" s="148" t="s">
        <v>10</v>
      </c>
      <c r="B28" s="148">
        <v>2018</v>
      </c>
      <c r="C28" s="148">
        <v>2019</v>
      </c>
      <c r="D28" s="148">
        <v>2020</v>
      </c>
      <c r="E28" s="148">
        <v>2021</v>
      </c>
    </row>
    <row r="29" spans="1:6" x14ac:dyDescent="0.25">
      <c r="A29" s="145" t="s">
        <v>11</v>
      </c>
      <c r="B29" s="145">
        <v>2.9</v>
      </c>
      <c r="C29" s="145">
        <v>3.2</v>
      </c>
      <c r="D29" s="145">
        <v>3.3</v>
      </c>
      <c r="E29" s="145">
        <v>-13.1</v>
      </c>
    </row>
    <row r="30" spans="1:6" x14ac:dyDescent="0.25">
      <c r="A30" s="145" t="s">
        <v>12</v>
      </c>
      <c r="B30" s="145">
        <v>3.3</v>
      </c>
      <c r="C30" s="145">
        <v>2.5</v>
      </c>
      <c r="D30" s="145">
        <v>3.6</v>
      </c>
    </row>
    <row r="31" spans="1:6" x14ac:dyDescent="0.25">
      <c r="A31" s="145" t="s">
        <v>13</v>
      </c>
      <c r="B31" s="145">
        <v>3.2</v>
      </c>
      <c r="C31" s="145">
        <v>2.5</v>
      </c>
      <c r="D31" s="145">
        <v>3.4</v>
      </c>
    </row>
    <row r="32" spans="1:6" x14ac:dyDescent="0.25">
      <c r="A32" s="145" t="s">
        <v>14</v>
      </c>
      <c r="B32" s="145">
        <v>3.3</v>
      </c>
      <c r="C32" s="145">
        <v>2.2999999999999998</v>
      </c>
      <c r="D32" s="145">
        <v>-4.0999999999999996</v>
      </c>
    </row>
    <row r="33" spans="1:7" x14ac:dyDescent="0.25">
      <c r="A33" s="145" t="s">
        <v>15</v>
      </c>
      <c r="B33" s="145">
        <v>3.3</v>
      </c>
      <c r="C33" s="145">
        <v>2.2999999999999998</v>
      </c>
      <c r="D33" s="145">
        <v>-8.4</v>
      </c>
    </row>
    <row r="34" spans="1:7" x14ac:dyDescent="0.25">
      <c r="A34" s="145" t="s">
        <v>16</v>
      </c>
      <c r="B34" s="145">
        <v>3.1</v>
      </c>
      <c r="C34" s="145">
        <v>2.4</v>
      </c>
      <c r="D34" s="145">
        <v>-9</v>
      </c>
    </row>
    <row r="35" spans="1:7" x14ac:dyDescent="0.25">
      <c r="A35" s="145" t="s">
        <v>17</v>
      </c>
      <c r="B35" s="145">
        <v>3.9</v>
      </c>
      <c r="C35" s="145">
        <v>1.5</v>
      </c>
      <c r="D35" s="145">
        <v>-8.1</v>
      </c>
    </row>
    <row r="36" spans="1:7" x14ac:dyDescent="0.25">
      <c r="A36" s="145" t="s">
        <v>18</v>
      </c>
      <c r="B36" s="145">
        <v>3</v>
      </c>
      <c r="C36" s="145">
        <v>2.2999999999999998</v>
      </c>
      <c r="D36" s="145">
        <v>-8.9</v>
      </c>
    </row>
    <row r="37" spans="1:7" x14ac:dyDescent="0.25">
      <c r="A37" s="145" t="s">
        <v>19</v>
      </c>
      <c r="B37" s="145">
        <v>3.1</v>
      </c>
      <c r="C37" s="145">
        <v>2.2999999999999998</v>
      </c>
      <c r="D37" s="145">
        <v>-10.5</v>
      </c>
    </row>
    <row r="38" spans="1:7" x14ac:dyDescent="0.25">
      <c r="A38" s="145" t="s">
        <v>20</v>
      </c>
      <c r="B38" s="145">
        <v>2.9</v>
      </c>
      <c r="C38" s="145">
        <v>2.6</v>
      </c>
      <c r="D38" s="145">
        <v>-18.899999999999999</v>
      </c>
    </row>
    <row r="39" spans="1:7" x14ac:dyDescent="0.25">
      <c r="A39" s="145" t="s">
        <v>21</v>
      </c>
      <c r="B39" s="145">
        <v>2.7</v>
      </c>
      <c r="C39" s="145">
        <v>2.9</v>
      </c>
      <c r="D39" s="145">
        <v>-19.3</v>
      </c>
    </row>
    <row r="40" spans="1:7" x14ac:dyDescent="0.25">
      <c r="A40" s="145" t="s">
        <v>22</v>
      </c>
      <c r="B40" s="145">
        <v>2.6</v>
      </c>
      <c r="C40" s="145">
        <v>3.1</v>
      </c>
      <c r="D40" s="145">
        <v>-16.7</v>
      </c>
    </row>
    <row r="41" spans="1:7" s="148" customFormat="1" x14ac:dyDescent="0.25">
      <c r="A41" s="148" t="s">
        <v>23</v>
      </c>
      <c r="B41" s="148">
        <v>2017</v>
      </c>
      <c r="C41" s="148">
        <v>2018</v>
      </c>
      <c r="D41" s="148">
        <v>2019</v>
      </c>
      <c r="E41" s="148">
        <v>2020</v>
      </c>
      <c r="F41" s="148">
        <v>2021</v>
      </c>
    </row>
    <row r="42" spans="1:7" x14ac:dyDescent="0.25">
      <c r="A42" s="145" t="s">
        <v>11</v>
      </c>
      <c r="B42" s="145">
        <v>417833</v>
      </c>
      <c r="C42" s="145">
        <v>429842</v>
      </c>
      <c r="D42" s="145">
        <v>443424</v>
      </c>
      <c r="E42" s="145">
        <v>456534</v>
      </c>
      <c r="F42" s="145">
        <v>397999</v>
      </c>
    </row>
    <row r="43" spans="1:7" x14ac:dyDescent="0.25">
      <c r="A43" s="145" t="s">
        <v>12</v>
      </c>
      <c r="B43" s="145">
        <v>419762</v>
      </c>
      <c r="C43" s="145">
        <v>433696</v>
      </c>
      <c r="D43" s="145">
        <v>444717</v>
      </c>
      <c r="E43" s="145">
        <v>458966</v>
      </c>
      <c r="G43" s="145" t="e">
        <f>#REF!-F42</f>
        <v>#REF!</v>
      </c>
    </row>
    <row r="44" spans="1:7" x14ac:dyDescent="0.25">
      <c r="A44" s="145" t="s">
        <v>13</v>
      </c>
      <c r="B44" s="145">
        <v>422278</v>
      </c>
      <c r="C44" s="145">
        <v>435710</v>
      </c>
      <c r="D44" s="145">
        <v>446609</v>
      </c>
      <c r="E44" s="145">
        <v>460033</v>
      </c>
    </row>
    <row r="45" spans="1:7" x14ac:dyDescent="0.25">
      <c r="A45" s="145" t="s">
        <v>14</v>
      </c>
      <c r="B45" s="145">
        <v>423747</v>
      </c>
      <c r="C45" s="145">
        <v>437745</v>
      </c>
      <c r="D45" s="145">
        <v>447968</v>
      </c>
      <c r="E45" s="145">
        <v>429407</v>
      </c>
    </row>
    <row r="46" spans="1:7" x14ac:dyDescent="0.25">
      <c r="A46" s="145" t="s">
        <v>15</v>
      </c>
      <c r="B46" s="145">
        <v>425656</v>
      </c>
      <c r="C46" s="145">
        <v>439711</v>
      </c>
      <c r="D46" s="145">
        <v>449615</v>
      </c>
      <c r="E46" s="145">
        <v>411817</v>
      </c>
    </row>
    <row r="47" spans="1:7" x14ac:dyDescent="0.25">
      <c r="A47" s="145" t="s">
        <v>16</v>
      </c>
      <c r="B47" s="145">
        <v>427818</v>
      </c>
      <c r="C47" s="145">
        <v>440929</v>
      </c>
      <c r="D47" s="145">
        <v>451395</v>
      </c>
      <c r="E47" s="145">
        <v>410557</v>
      </c>
    </row>
    <row r="48" spans="1:7" x14ac:dyDescent="0.25">
      <c r="A48" s="145" t="s">
        <v>17</v>
      </c>
      <c r="B48" s="145">
        <v>428209</v>
      </c>
      <c r="C48" s="145">
        <v>444988</v>
      </c>
      <c r="D48" s="145">
        <v>451546</v>
      </c>
      <c r="E48" s="145">
        <v>415154</v>
      </c>
    </row>
    <row r="49" spans="1:6" x14ac:dyDescent="0.25">
      <c r="A49" s="145" t="s">
        <v>18</v>
      </c>
      <c r="B49" s="145">
        <v>428455</v>
      </c>
      <c r="C49" s="145">
        <v>441171</v>
      </c>
      <c r="D49" s="145">
        <v>451166</v>
      </c>
      <c r="E49" s="145">
        <v>411176</v>
      </c>
    </row>
    <row r="50" spans="1:6" x14ac:dyDescent="0.25">
      <c r="A50" s="145" t="s">
        <v>19</v>
      </c>
      <c r="B50" s="145">
        <v>428673</v>
      </c>
      <c r="C50" s="145">
        <v>442049</v>
      </c>
      <c r="D50" s="145">
        <v>452138</v>
      </c>
      <c r="E50" s="145">
        <v>404869</v>
      </c>
    </row>
    <row r="51" spans="1:6" x14ac:dyDescent="0.25">
      <c r="A51" s="145" t="s">
        <v>20</v>
      </c>
      <c r="B51" s="145">
        <v>430232</v>
      </c>
      <c r="C51" s="145">
        <v>442744</v>
      </c>
      <c r="D51" s="145">
        <v>454070</v>
      </c>
      <c r="E51" s="145">
        <v>368162</v>
      </c>
    </row>
    <row r="52" spans="1:6" x14ac:dyDescent="0.25">
      <c r="A52" s="145" t="s">
        <v>21</v>
      </c>
      <c r="B52" s="145">
        <v>429946</v>
      </c>
      <c r="C52" s="145">
        <v>441511</v>
      </c>
      <c r="D52" s="145">
        <v>454283</v>
      </c>
      <c r="E52" s="145">
        <v>366750</v>
      </c>
    </row>
    <row r="53" spans="1:6" x14ac:dyDescent="0.25">
      <c r="A53" s="145" t="s">
        <v>22</v>
      </c>
      <c r="B53" s="145">
        <v>430607</v>
      </c>
      <c r="C53" s="145">
        <v>442015</v>
      </c>
      <c r="D53" s="145">
        <v>455566</v>
      </c>
      <c r="E53" s="145">
        <v>379302</v>
      </c>
    </row>
    <row r="54" spans="1:6" s="148" customFormat="1" x14ac:dyDescent="0.25">
      <c r="A54" s="148" t="s">
        <v>24</v>
      </c>
      <c r="B54" s="148" t="s">
        <v>5</v>
      </c>
      <c r="C54" s="148" t="s">
        <v>6</v>
      </c>
      <c r="D54" s="148" t="s">
        <v>7</v>
      </c>
      <c r="E54" s="148" t="s">
        <v>8</v>
      </c>
      <c r="F54" s="148" t="s">
        <v>9</v>
      </c>
    </row>
    <row r="55" spans="1:6" x14ac:dyDescent="0.25">
      <c r="A55" s="145">
        <v>2017</v>
      </c>
      <c r="B55" s="145">
        <v>272407</v>
      </c>
      <c r="C55" s="145">
        <v>86287</v>
      </c>
      <c r="D55" s="145">
        <v>51430</v>
      </c>
      <c r="E55" s="145">
        <v>7709</v>
      </c>
      <c r="F55" s="145">
        <v>417833</v>
      </c>
    </row>
    <row r="56" spans="1:6" x14ac:dyDescent="0.25">
      <c r="A56" s="145">
        <v>2018</v>
      </c>
      <c r="B56" s="145">
        <v>281138</v>
      </c>
      <c r="C56" s="145">
        <v>88502</v>
      </c>
      <c r="D56" s="145">
        <v>52352</v>
      </c>
      <c r="E56" s="145">
        <v>7850</v>
      </c>
      <c r="F56" s="145">
        <v>429842</v>
      </c>
    </row>
    <row r="57" spans="1:6" x14ac:dyDescent="0.25">
      <c r="A57" s="145">
        <v>2019</v>
      </c>
      <c r="B57" s="145">
        <v>283825</v>
      </c>
      <c r="C57" s="145">
        <v>93307</v>
      </c>
      <c r="D57" s="145">
        <v>58127</v>
      </c>
      <c r="E57" s="145">
        <v>8165</v>
      </c>
      <c r="F57" s="145">
        <v>443424</v>
      </c>
    </row>
    <row r="58" spans="1:6" x14ac:dyDescent="0.25">
      <c r="A58" s="145">
        <v>2020</v>
      </c>
      <c r="B58" s="145">
        <v>290341</v>
      </c>
      <c r="C58" s="145">
        <v>98040</v>
      </c>
      <c r="D58" s="145">
        <v>58860</v>
      </c>
      <c r="E58" s="145">
        <v>9293</v>
      </c>
      <c r="F58" s="145">
        <v>458127</v>
      </c>
    </row>
    <row r="59" spans="1:6" x14ac:dyDescent="0.25">
      <c r="A59" s="145">
        <v>2021</v>
      </c>
      <c r="B59" s="145">
        <v>241546</v>
      </c>
      <c r="C59" s="145">
        <v>91174</v>
      </c>
      <c r="D59" s="145">
        <v>57834</v>
      </c>
      <c r="E59" s="145">
        <v>7445</v>
      </c>
      <c r="F59" s="145">
        <v>397999</v>
      </c>
    </row>
    <row r="60" spans="1:6" s="148" customFormat="1" x14ac:dyDescent="0.25">
      <c r="A60" s="148" t="s">
        <v>24</v>
      </c>
      <c r="B60" s="148" t="s">
        <v>5</v>
      </c>
      <c r="C60" s="148" t="s">
        <v>6</v>
      </c>
      <c r="D60" s="148" t="s">
        <v>7</v>
      </c>
      <c r="E60" s="148" t="s">
        <v>8</v>
      </c>
    </row>
    <row r="61" spans="1:6" x14ac:dyDescent="0.25">
      <c r="A61" s="145">
        <v>2010</v>
      </c>
      <c r="B61" s="145">
        <v>68</v>
      </c>
      <c r="C61" s="145">
        <v>16.8</v>
      </c>
      <c r="D61" s="145">
        <v>13.7</v>
      </c>
      <c r="E61" s="145">
        <v>1.6</v>
      </c>
    </row>
    <row r="62" spans="1:6" x14ac:dyDescent="0.25">
      <c r="A62" s="145">
        <v>2016</v>
      </c>
      <c r="B62" s="145">
        <v>66.2</v>
      </c>
      <c r="C62" s="145">
        <v>19.5</v>
      </c>
      <c r="D62" s="145">
        <v>12.6</v>
      </c>
      <c r="E62" s="145">
        <v>1.7</v>
      </c>
    </row>
    <row r="63" spans="1:6" x14ac:dyDescent="0.25">
      <c r="A63" s="145">
        <v>2020</v>
      </c>
      <c r="B63" s="145">
        <v>63.6</v>
      </c>
      <c r="C63" s="145">
        <v>21.5</v>
      </c>
      <c r="D63" s="145">
        <v>12.9</v>
      </c>
      <c r="E63" s="145">
        <v>2</v>
      </c>
    </row>
    <row r="64" spans="1:6" x14ac:dyDescent="0.25">
      <c r="A64" s="145">
        <v>2021</v>
      </c>
      <c r="B64" s="145">
        <v>60.7</v>
      </c>
      <c r="C64" s="145">
        <v>22.9</v>
      </c>
      <c r="D64" s="145">
        <v>14.5</v>
      </c>
      <c r="E64" s="145">
        <v>1.9</v>
      </c>
    </row>
    <row r="65" spans="1:5" s="148" customFormat="1" x14ac:dyDescent="0.25">
      <c r="A65" s="148" t="s">
        <v>25</v>
      </c>
      <c r="B65" s="148" t="s">
        <v>26</v>
      </c>
      <c r="C65" s="148" t="s">
        <v>27</v>
      </c>
      <c r="D65" s="148" t="s">
        <v>60</v>
      </c>
      <c r="E65" s="148" t="s">
        <v>170</v>
      </c>
    </row>
    <row r="66" spans="1:5" x14ac:dyDescent="0.25">
      <c r="A66" s="145">
        <v>1</v>
      </c>
      <c r="B66" s="145" t="s">
        <v>122</v>
      </c>
      <c r="C66" s="145">
        <v>94168</v>
      </c>
      <c r="D66" s="145" t="s">
        <v>5</v>
      </c>
      <c r="E66" s="145" t="s">
        <v>122</v>
      </c>
    </row>
    <row r="67" spans="1:5" x14ac:dyDescent="0.25">
      <c r="A67" s="145">
        <v>2</v>
      </c>
      <c r="B67" s="145" t="s">
        <v>123</v>
      </c>
      <c r="C67" s="145">
        <v>72271</v>
      </c>
      <c r="D67" s="145" t="s">
        <v>5</v>
      </c>
      <c r="E67" s="145" t="s">
        <v>123</v>
      </c>
    </row>
    <row r="68" spans="1:5" x14ac:dyDescent="0.25">
      <c r="A68" s="145">
        <v>3</v>
      </c>
      <c r="B68" s="145" t="s">
        <v>124</v>
      </c>
      <c r="C68" s="145">
        <v>59308</v>
      </c>
      <c r="D68" s="145" t="s">
        <v>5</v>
      </c>
      <c r="E68" s="145" t="s">
        <v>124</v>
      </c>
    </row>
    <row r="69" spans="1:5" x14ac:dyDescent="0.25">
      <c r="A69" s="145">
        <v>4</v>
      </c>
      <c r="B69" s="145" t="s">
        <v>125</v>
      </c>
      <c r="C69" s="145">
        <v>56398</v>
      </c>
      <c r="D69" s="145" t="s">
        <v>6</v>
      </c>
      <c r="E69" s="145" t="s">
        <v>125</v>
      </c>
    </row>
    <row r="70" spans="1:5" x14ac:dyDescent="0.25">
      <c r="A70" s="145">
        <v>5</v>
      </c>
      <c r="B70" s="145" t="s">
        <v>126</v>
      </c>
      <c r="C70" s="145">
        <v>17198</v>
      </c>
      <c r="D70" s="145" t="s">
        <v>6</v>
      </c>
      <c r="E70" s="145" t="s">
        <v>126</v>
      </c>
    </row>
    <row r="71" spans="1:5" x14ac:dyDescent="0.25">
      <c r="A71" s="145">
        <v>6</v>
      </c>
      <c r="B71" s="145" t="s">
        <v>128</v>
      </c>
      <c r="C71" s="145">
        <v>16962</v>
      </c>
      <c r="D71" s="145" t="s">
        <v>7</v>
      </c>
      <c r="E71" s="145" t="s">
        <v>127</v>
      </c>
    </row>
    <row r="72" spans="1:5" x14ac:dyDescent="0.25">
      <c r="A72" s="145">
        <v>7</v>
      </c>
      <c r="B72" s="145" t="s">
        <v>127</v>
      </c>
      <c r="C72" s="145">
        <v>15799</v>
      </c>
      <c r="D72" s="145" t="s">
        <v>5</v>
      </c>
      <c r="E72" s="145" t="s">
        <v>128</v>
      </c>
    </row>
    <row r="73" spans="1:5" x14ac:dyDescent="0.25">
      <c r="A73" s="145">
        <v>8</v>
      </c>
      <c r="B73" s="145" t="s">
        <v>129</v>
      </c>
      <c r="C73" s="145">
        <v>13462</v>
      </c>
      <c r="D73" s="145" t="s">
        <v>7</v>
      </c>
      <c r="E73" s="145" t="s">
        <v>129</v>
      </c>
    </row>
    <row r="74" spans="1:5" x14ac:dyDescent="0.25">
      <c r="A74" s="145">
        <v>9</v>
      </c>
      <c r="B74" s="145" t="s">
        <v>130</v>
      </c>
      <c r="C74" s="145">
        <v>8662</v>
      </c>
      <c r="D74" s="145" t="s">
        <v>6</v>
      </c>
      <c r="E74" s="145" t="s">
        <v>130</v>
      </c>
    </row>
    <row r="75" spans="1:5" x14ac:dyDescent="0.25">
      <c r="A75" s="145">
        <v>10</v>
      </c>
      <c r="B75" s="145" t="s">
        <v>199</v>
      </c>
      <c r="C75" s="145">
        <v>6500</v>
      </c>
      <c r="D75" s="145" t="s">
        <v>7</v>
      </c>
      <c r="E75" s="145" t="s">
        <v>131</v>
      </c>
    </row>
    <row r="76" spans="1:5" s="148" customFormat="1" x14ac:dyDescent="0.25">
      <c r="A76" s="148" t="s">
        <v>10</v>
      </c>
      <c r="B76" s="148">
        <v>2018</v>
      </c>
      <c r="C76" s="148">
        <v>2019</v>
      </c>
      <c r="D76" s="148">
        <v>2020</v>
      </c>
      <c r="E76" s="148">
        <v>2021</v>
      </c>
    </row>
    <row r="77" spans="1:5" x14ac:dyDescent="0.25">
      <c r="A77" s="145" t="s">
        <v>11</v>
      </c>
      <c r="B77" s="145">
        <v>3.2</v>
      </c>
      <c r="C77" s="145">
        <v>1</v>
      </c>
      <c r="D77" s="145">
        <v>2.2999999999999998</v>
      </c>
      <c r="E77" s="145">
        <v>-16.8</v>
      </c>
    </row>
    <row r="78" spans="1:5" x14ac:dyDescent="0.25">
      <c r="A78" s="145" t="s">
        <v>12</v>
      </c>
      <c r="B78" s="145">
        <v>3.1</v>
      </c>
      <c r="C78" s="145">
        <v>1.1000000000000001</v>
      </c>
      <c r="D78" s="145">
        <v>2.4</v>
      </c>
    </row>
    <row r="79" spans="1:5" x14ac:dyDescent="0.25">
      <c r="A79" s="145" t="s">
        <v>13</v>
      </c>
      <c r="B79" s="145">
        <v>2.8</v>
      </c>
      <c r="C79" s="145">
        <v>1.1000000000000001</v>
      </c>
      <c r="D79" s="145">
        <v>1.8</v>
      </c>
    </row>
    <row r="80" spans="1:5" x14ac:dyDescent="0.25">
      <c r="A80" s="145" t="s">
        <v>14</v>
      </c>
      <c r="B80" s="145">
        <v>3</v>
      </c>
      <c r="C80" s="145">
        <v>1</v>
      </c>
      <c r="D80" s="145">
        <v>-8.6</v>
      </c>
    </row>
    <row r="81" spans="1:6" x14ac:dyDescent="0.25">
      <c r="A81" s="145" t="s">
        <v>15</v>
      </c>
      <c r="B81" s="145">
        <v>3.1</v>
      </c>
      <c r="C81" s="145">
        <v>0.8</v>
      </c>
      <c r="D81" s="145">
        <v>-14</v>
      </c>
    </row>
    <row r="82" spans="1:6" x14ac:dyDescent="0.25">
      <c r="A82" s="145" t="s">
        <v>16</v>
      </c>
      <c r="B82" s="145">
        <v>3</v>
      </c>
      <c r="C82" s="145">
        <v>0.9</v>
      </c>
      <c r="D82" s="145">
        <v>-14.8</v>
      </c>
    </row>
    <row r="83" spans="1:6" x14ac:dyDescent="0.25">
      <c r="A83" s="145" t="s">
        <v>17</v>
      </c>
      <c r="B83" s="145">
        <v>4.0999999999999996</v>
      </c>
      <c r="C83" s="145">
        <v>-0.2</v>
      </c>
      <c r="D83" s="145">
        <v>-12.6</v>
      </c>
    </row>
    <row r="84" spans="1:6" x14ac:dyDescent="0.25">
      <c r="A84" s="145" t="s">
        <v>18</v>
      </c>
      <c r="B84" s="145">
        <v>2.5</v>
      </c>
      <c r="C84" s="145">
        <v>1</v>
      </c>
      <c r="D84" s="145">
        <v>-12.4</v>
      </c>
    </row>
    <row r="85" spans="1:6" x14ac:dyDescent="0.25">
      <c r="A85" s="145" t="s">
        <v>19</v>
      </c>
      <c r="B85" s="145">
        <v>2.6</v>
      </c>
      <c r="C85" s="145">
        <v>1</v>
      </c>
      <c r="D85" s="145">
        <v>-13.3</v>
      </c>
    </row>
    <row r="86" spans="1:6" x14ac:dyDescent="0.25">
      <c r="A86" s="145" t="s">
        <v>20</v>
      </c>
      <c r="B86" s="145">
        <v>2.2000000000000002</v>
      </c>
      <c r="C86" s="145">
        <v>1.4</v>
      </c>
      <c r="D86" s="145">
        <v>-24.7</v>
      </c>
    </row>
    <row r="87" spans="1:6" x14ac:dyDescent="0.25">
      <c r="A87" s="145" t="s">
        <v>21</v>
      </c>
      <c r="B87" s="145">
        <v>1.9</v>
      </c>
      <c r="C87" s="145">
        <v>1.7</v>
      </c>
      <c r="D87" s="145">
        <v>-24.4</v>
      </c>
    </row>
    <row r="88" spans="1:6" x14ac:dyDescent="0.25">
      <c r="A88" s="145" t="s">
        <v>22</v>
      </c>
      <c r="B88" s="145">
        <v>2</v>
      </c>
      <c r="C88" s="145">
        <v>1.9</v>
      </c>
      <c r="D88" s="145">
        <v>-20.9</v>
      </c>
    </row>
    <row r="89" spans="1:6" s="148" customFormat="1" x14ac:dyDescent="0.25">
      <c r="A89" s="148" t="s">
        <v>23</v>
      </c>
      <c r="B89" s="148">
        <v>2017</v>
      </c>
      <c r="C89" s="148">
        <v>2018</v>
      </c>
      <c r="D89" s="148">
        <v>2019</v>
      </c>
      <c r="E89" s="148">
        <v>2020</v>
      </c>
      <c r="F89" s="148">
        <v>2021</v>
      </c>
    </row>
    <row r="90" spans="1:6" x14ac:dyDescent="0.25">
      <c r="A90" s="145" t="s">
        <v>11</v>
      </c>
      <c r="B90" s="145">
        <v>272.40699999999998</v>
      </c>
      <c r="C90" s="145">
        <v>281.13799999999998</v>
      </c>
      <c r="D90" s="145">
        <v>283.82499999999999</v>
      </c>
      <c r="E90" s="145">
        <v>290.34100000000001</v>
      </c>
      <c r="F90" s="145">
        <v>241.54599999999999</v>
      </c>
    </row>
    <row r="91" spans="1:6" x14ac:dyDescent="0.25">
      <c r="A91" s="145" t="s">
        <v>12</v>
      </c>
      <c r="B91" s="145">
        <v>273.36500000000001</v>
      </c>
      <c r="C91" s="145">
        <v>281.74099999999999</v>
      </c>
      <c r="D91" s="145">
        <v>284.77</v>
      </c>
      <c r="E91" s="145">
        <v>291.55700000000002</v>
      </c>
    </row>
    <row r="92" spans="1:6" x14ac:dyDescent="0.25">
      <c r="A92" s="145" t="s">
        <v>13</v>
      </c>
      <c r="B92" s="145">
        <v>275.50299999999999</v>
      </c>
      <c r="C92" s="145">
        <v>283.16199999999998</v>
      </c>
      <c r="D92" s="145">
        <v>286.19900000000001</v>
      </c>
      <c r="E92" s="145">
        <v>291.209</v>
      </c>
    </row>
    <row r="93" spans="1:6" x14ac:dyDescent="0.25">
      <c r="A93" s="145" t="s">
        <v>14</v>
      </c>
      <c r="B93" s="145">
        <v>276.22500000000002</v>
      </c>
      <c r="C93" s="145">
        <v>284.38600000000002</v>
      </c>
      <c r="D93" s="145">
        <v>287.09500000000003</v>
      </c>
      <c r="E93" s="145">
        <v>262.3</v>
      </c>
    </row>
    <row r="94" spans="1:6" x14ac:dyDescent="0.25">
      <c r="A94" s="145" t="s">
        <v>15</v>
      </c>
      <c r="B94" s="145">
        <v>277.13499999999999</v>
      </c>
      <c r="C94" s="145">
        <v>285.80399999999997</v>
      </c>
      <c r="D94" s="145">
        <v>288.10700000000003</v>
      </c>
      <c r="E94" s="145">
        <v>247.649</v>
      </c>
    </row>
    <row r="95" spans="1:6" x14ac:dyDescent="0.25">
      <c r="A95" s="145" t="s">
        <v>16</v>
      </c>
      <c r="B95" s="145">
        <v>278.39</v>
      </c>
      <c r="C95" s="145">
        <v>286.67</v>
      </c>
      <c r="D95" s="145">
        <v>289.233</v>
      </c>
      <c r="E95" s="145">
        <v>246.55</v>
      </c>
    </row>
    <row r="96" spans="1:6" x14ac:dyDescent="0.25">
      <c r="A96" s="145" t="s">
        <v>17</v>
      </c>
      <c r="B96" s="145">
        <v>278.32499999999999</v>
      </c>
      <c r="C96" s="145">
        <v>289.63200000000001</v>
      </c>
      <c r="D96" s="145">
        <v>288.93799999999999</v>
      </c>
      <c r="E96" s="145">
        <v>252.536</v>
      </c>
    </row>
    <row r="97" spans="1:7" x14ac:dyDescent="0.25">
      <c r="A97" s="145" t="s">
        <v>18</v>
      </c>
      <c r="B97" s="145">
        <v>278.15800000000002</v>
      </c>
      <c r="C97" s="145">
        <v>285.14499999999998</v>
      </c>
      <c r="D97" s="145">
        <v>287.947</v>
      </c>
      <c r="E97" s="145">
        <v>252.23</v>
      </c>
    </row>
    <row r="98" spans="1:7" x14ac:dyDescent="0.25">
      <c r="A98" s="145" t="s">
        <v>19</v>
      </c>
      <c r="B98" s="145">
        <v>277.80399999999997</v>
      </c>
      <c r="C98" s="145">
        <v>284.976</v>
      </c>
      <c r="D98" s="145">
        <v>287.73899999999998</v>
      </c>
      <c r="E98" s="145">
        <v>249.565</v>
      </c>
    </row>
    <row r="99" spans="1:7" x14ac:dyDescent="0.25">
      <c r="A99" s="145" t="s">
        <v>20</v>
      </c>
      <c r="B99" s="145">
        <v>278.565</v>
      </c>
      <c r="C99" s="145">
        <v>284.76499999999999</v>
      </c>
      <c r="D99" s="145">
        <v>288.77999999999997</v>
      </c>
      <c r="E99" s="145">
        <v>217.51599999999999</v>
      </c>
    </row>
    <row r="100" spans="1:7" x14ac:dyDescent="0.25">
      <c r="A100" s="145" t="s">
        <v>21</v>
      </c>
      <c r="B100" s="145">
        <v>277.88499999999999</v>
      </c>
      <c r="C100" s="145">
        <v>283.29399999999998</v>
      </c>
      <c r="D100" s="145">
        <v>288.14699999999999</v>
      </c>
      <c r="E100" s="145">
        <v>217.97300000000001</v>
      </c>
    </row>
    <row r="101" spans="1:7" x14ac:dyDescent="0.25">
      <c r="A101" s="145" t="s">
        <v>22</v>
      </c>
      <c r="B101" s="145">
        <v>278.17599999999999</v>
      </c>
      <c r="C101" s="145">
        <v>283.67700000000002</v>
      </c>
      <c r="D101" s="145">
        <v>289.15899999999999</v>
      </c>
      <c r="E101" s="145">
        <v>228.84899999999999</v>
      </c>
    </row>
    <row r="102" spans="1:7" s="148" customFormat="1" x14ac:dyDescent="0.25">
      <c r="A102" s="148" t="s">
        <v>89</v>
      </c>
      <c r="B102" s="148">
        <v>2017</v>
      </c>
      <c r="C102" s="148">
        <v>2018</v>
      </c>
      <c r="D102" s="148">
        <v>2019</v>
      </c>
      <c r="E102" s="148">
        <v>2020</v>
      </c>
      <c r="F102" s="148">
        <v>2021</v>
      </c>
    </row>
    <row r="103" spans="1:7" x14ac:dyDescent="0.25">
      <c r="A103" s="145" t="s">
        <v>68</v>
      </c>
      <c r="B103" s="145">
        <v>99490</v>
      </c>
      <c r="C103" s="145">
        <v>100832</v>
      </c>
      <c r="D103" s="145">
        <v>100623</v>
      </c>
      <c r="E103" s="145">
        <v>101532</v>
      </c>
      <c r="F103" s="145">
        <v>94168</v>
      </c>
    </row>
    <row r="104" spans="1:7" s="146" customFormat="1" x14ac:dyDescent="0.25">
      <c r="A104" s="146" t="s">
        <v>69</v>
      </c>
      <c r="B104" s="146">
        <v>82146</v>
      </c>
      <c r="C104" s="146">
        <v>82364</v>
      </c>
      <c r="D104" s="146">
        <v>83250</v>
      </c>
      <c r="E104" s="146">
        <v>86091</v>
      </c>
      <c r="F104" s="146">
        <v>72271</v>
      </c>
    </row>
    <row r="105" spans="1:7" s="146" customFormat="1" x14ac:dyDescent="0.25">
      <c r="A105" s="146" t="s">
        <v>70</v>
      </c>
      <c r="B105" s="146">
        <v>79157</v>
      </c>
      <c r="C105" s="146">
        <v>81487</v>
      </c>
      <c r="D105" s="146">
        <v>83397</v>
      </c>
      <c r="E105" s="146">
        <v>85705</v>
      </c>
      <c r="F105" s="146">
        <v>59308</v>
      </c>
      <c r="G105" s="147"/>
    </row>
    <row r="106" spans="1:7" s="147" customFormat="1" x14ac:dyDescent="0.25">
      <c r="A106" s="145" t="s">
        <v>73</v>
      </c>
      <c r="B106" s="145">
        <v>11614</v>
      </c>
      <c r="C106" s="145">
        <v>16455</v>
      </c>
      <c r="D106" s="145">
        <v>16555</v>
      </c>
      <c r="E106" s="145">
        <v>17013</v>
      </c>
      <c r="F106" s="145">
        <v>15799</v>
      </c>
      <c r="G106" s="145"/>
    </row>
    <row r="107" spans="1:7" x14ac:dyDescent="0.25">
      <c r="A107" s="145" t="s">
        <v>51</v>
      </c>
      <c r="B107" s="145">
        <v>272407</v>
      </c>
      <c r="C107" s="145">
        <v>281138</v>
      </c>
      <c r="D107" s="145">
        <v>283825</v>
      </c>
      <c r="E107" s="145">
        <v>290341</v>
      </c>
      <c r="F107" s="145">
        <v>241546</v>
      </c>
    </row>
    <row r="108" spans="1:7" s="148" customFormat="1" x14ac:dyDescent="0.25">
      <c r="A108" s="148" t="s">
        <v>10</v>
      </c>
      <c r="B108" s="148">
        <v>2018</v>
      </c>
      <c r="C108" s="148">
        <v>2019</v>
      </c>
      <c r="D108" s="148">
        <v>2020</v>
      </c>
      <c r="E108" s="148">
        <v>2021</v>
      </c>
    </row>
    <row r="109" spans="1:7" x14ac:dyDescent="0.25">
      <c r="A109" s="145" t="s">
        <v>11</v>
      </c>
      <c r="B109" s="145">
        <v>2.6</v>
      </c>
      <c r="C109" s="145">
        <v>5.4</v>
      </c>
      <c r="D109" s="145">
        <v>5.0999999999999996</v>
      </c>
      <c r="E109" s="145">
        <v>-7</v>
      </c>
    </row>
    <row r="110" spans="1:7" x14ac:dyDescent="0.25">
      <c r="A110" s="145" t="s">
        <v>12</v>
      </c>
      <c r="B110" s="145">
        <v>2.4</v>
      </c>
      <c r="C110" s="145">
        <v>5.4</v>
      </c>
      <c r="D110" s="145">
        <v>5.0999999999999996</v>
      </c>
    </row>
    <row r="111" spans="1:7" x14ac:dyDescent="0.25">
      <c r="A111" s="145" t="s">
        <v>13</v>
      </c>
      <c r="B111" s="145">
        <v>2.4</v>
      </c>
      <c r="C111" s="145">
        <v>5.3</v>
      </c>
      <c r="D111" s="145">
        <v>4.5</v>
      </c>
    </row>
    <row r="112" spans="1:7" x14ac:dyDescent="0.25">
      <c r="A112" s="145" t="s">
        <v>14</v>
      </c>
      <c r="B112" s="145">
        <v>2.4</v>
      </c>
      <c r="C112" s="145">
        <v>4.8</v>
      </c>
      <c r="D112" s="145">
        <v>4.0999999999999996</v>
      </c>
    </row>
    <row r="113" spans="1:7" x14ac:dyDescent="0.25">
      <c r="A113" s="145" t="s">
        <v>15</v>
      </c>
      <c r="B113" s="145">
        <v>2.2999999999999998</v>
      </c>
      <c r="C113" s="145">
        <v>4.5999999999999996</v>
      </c>
      <c r="D113" s="145">
        <v>3.7</v>
      </c>
    </row>
    <row r="114" spans="1:7" x14ac:dyDescent="0.25">
      <c r="A114" s="145" t="s">
        <v>16</v>
      </c>
      <c r="B114" s="145">
        <v>1.8</v>
      </c>
      <c r="C114" s="145">
        <v>5.0999999999999996</v>
      </c>
      <c r="D114" s="145">
        <v>2.8</v>
      </c>
    </row>
    <row r="115" spans="1:7" x14ac:dyDescent="0.25">
      <c r="A115" s="145" t="s">
        <v>17</v>
      </c>
      <c r="B115" s="145">
        <v>1.9</v>
      </c>
      <c r="C115" s="145">
        <v>4.9000000000000004</v>
      </c>
      <c r="D115" s="145">
        <v>2.4</v>
      </c>
    </row>
    <row r="116" spans="1:7" x14ac:dyDescent="0.25">
      <c r="A116" s="145" t="s">
        <v>18</v>
      </c>
      <c r="B116" s="145">
        <v>2.2000000000000002</v>
      </c>
      <c r="C116" s="145">
        <v>4.8</v>
      </c>
      <c r="D116" s="145">
        <v>1.1000000000000001</v>
      </c>
    </row>
    <row r="117" spans="1:7" x14ac:dyDescent="0.25">
      <c r="A117" s="145" t="s">
        <v>19</v>
      </c>
      <c r="B117" s="145">
        <v>2.5</v>
      </c>
      <c r="C117" s="145">
        <v>4.8</v>
      </c>
      <c r="D117" s="145">
        <v>-3.3</v>
      </c>
    </row>
    <row r="118" spans="1:7" s="146" customFormat="1" x14ac:dyDescent="0.25">
      <c r="A118" s="146" t="s">
        <v>20</v>
      </c>
      <c r="B118" s="146">
        <v>2.4</v>
      </c>
      <c r="C118" s="146">
        <v>4.7</v>
      </c>
      <c r="D118" s="146">
        <v>-5.3</v>
      </c>
    </row>
    <row r="119" spans="1:7" s="147" customFormat="1" x14ac:dyDescent="0.25">
      <c r="A119" s="145" t="s">
        <v>21</v>
      </c>
      <c r="B119" s="145">
        <v>2</v>
      </c>
      <c r="C119" s="145">
        <v>5</v>
      </c>
      <c r="D119" s="145">
        <v>-5.8</v>
      </c>
      <c r="E119" s="145"/>
      <c r="F119" s="145"/>
      <c r="G119" s="145"/>
    </row>
    <row r="120" spans="1:7" x14ac:dyDescent="0.25">
      <c r="A120" s="145" t="s">
        <v>22</v>
      </c>
      <c r="B120" s="145">
        <v>2</v>
      </c>
      <c r="C120" s="145">
        <v>5.3</v>
      </c>
      <c r="D120" s="145">
        <v>-6.2</v>
      </c>
    </row>
    <row r="121" spans="1:7" s="148" customFormat="1" x14ac:dyDescent="0.25">
      <c r="A121" s="148" t="s">
        <v>23</v>
      </c>
      <c r="B121" s="148">
        <v>2017</v>
      </c>
      <c r="C121" s="148">
        <v>2018</v>
      </c>
      <c r="D121" s="148">
        <v>2019</v>
      </c>
      <c r="E121" s="148">
        <v>2020</v>
      </c>
      <c r="F121" s="148">
        <v>2021</v>
      </c>
    </row>
    <row r="122" spans="1:7" x14ac:dyDescent="0.25">
      <c r="A122" s="145" t="s">
        <v>11</v>
      </c>
      <c r="B122" s="145">
        <v>86.287000000000006</v>
      </c>
      <c r="C122" s="145">
        <v>88.501999999999995</v>
      </c>
      <c r="D122" s="145">
        <v>93.307000000000002</v>
      </c>
      <c r="E122" s="145">
        <v>98.04</v>
      </c>
      <c r="F122" s="145">
        <v>91.174000000000007</v>
      </c>
    </row>
    <row r="123" spans="1:7" x14ac:dyDescent="0.25">
      <c r="A123" s="145" t="s">
        <v>12</v>
      </c>
      <c r="B123" s="145">
        <v>87.03</v>
      </c>
      <c r="C123" s="145">
        <v>89.096000000000004</v>
      </c>
      <c r="D123" s="145">
        <v>93.888000000000005</v>
      </c>
      <c r="E123" s="145">
        <v>98.65</v>
      </c>
    </row>
    <row r="124" spans="1:7" x14ac:dyDescent="0.25">
      <c r="A124" s="145" t="s">
        <v>13</v>
      </c>
      <c r="B124" s="145">
        <v>87.531999999999996</v>
      </c>
      <c r="C124" s="145">
        <v>89.593000000000004</v>
      </c>
      <c r="D124" s="145">
        <v>94.302999999999997</v>
      </c>
      <c r="E124" s="145">
        <v>98.531000000000006</v>
      </c>
    </row>
    <row r="125" spans="1:7" x14ac:dyDescent="0.25">
      <c r="A125" s="145" t="s">
        <v>14</v>
      </c>
      <c r="B125" s="145">
        <v>88.289000000000001</v>
      </c>
      <c r="C125" s="145">
        <v>90.372</v>
      </c>
      <c r="D125" s="145">
        <v>94.718000000000004</v>
      </c>
      <c r="E125" s="145">
        <v>98.620999999999995</v>
      </c>
    </row>
    <row r="126" spans="1:7" x14ac:dyDescent="0.25">
      <c r="A126" s="145" t="s">
        <v>15</v>
      </c>
      <c r="B126" s="145">
        <v>88.858999999999995</v>
      </c>
      <c r="C126" s="145">
        <v>90.927000000000007</v>
      </c>
      <c r="D126" s="145">
        <v>95.125</v>
      </c>
      <c r="E126" s="145">
        <v>98.641000000000005</v>
      </c>
    </row>
    <row r="127" spans="1:7" x14ac:dyDescent="0.25">
      <c r="A127" s="145" t="s">
        <v>16</v>
      </c>
      <c r="B127" s="145">
        <v>89.391999999999996</v>
      </c>
      <c r="C127" s="145">
        <v>91.037999999999997</v>
      </c>
      <c r="D127" s="145">
        <v>95.668000000000006</v>
      </c>
      <c r="E127" s="145">
        <v>98.382999999999996</v>
      </c>
    </row>
    <row r="128" spans="1:7" x14ac:dyDescent="0.25">
      <c r="A128" s="145" t="s">
        <v>17</v>
      </c>
      <c r="B128" s="145">
        <v>89.575999999999993</v>
      </c>
      <c r="C128" s="145">
        <v>91.305000000000007</v>
      </c>
      <c r="D128" s="145">
        <v>95.775999999999996</v>
      </c>
      <c r="E128" s="145">
        <v>98.042000000000002</v>
      </c>
    </row>
    <row r="129" spans="1:7" x14ac:dyDescent="0.25">
      <c r="A129" s="145" t="s">
        <v>18</v>
      </c>
      <c r="B129" s="145">
        <v>89.718000000000004</v>
      </c>
      <c r="C129" s="145">
        <v>91.703000000000003</v>
      </c>
      <c r="D129" s="145">
        <v>96.084999999999994</v>
      </c>
      <c r="E129" s="145">
        <v>97.120999999999995</v>
      </c>
    </row>
    <row r="130" spans="1:7" x14ac:dyDescent="0.25">
      <c r="A130" s="145" t="s">
        <v>19</v>
      </c>
      <c r="B130" s="145">
        <v>90.037999999999997</v>
      </c>
      <c r="C130" s="145">
        <v>92.325999999999993</v>
      </c>
      <c r="D130" s="145">
        <v>96.784000000000006</v>
      </c>
      <c r="E130" s="145">
        <v>93.584000000000003</v>
      </c>
    </row>
    <row r="131" spans="1:7" s="146" customFormat="1" x14ac:dyDescent="0.25">
      <c r="A131" s="146" t="s">
        <v>20</v>
      </c>
      <c r="B131" s="146">
        <v>90.751000000000005</v>
      </c>
      <c r="C131" s="146">
        <v>92.89</v>
      </c>
      <c r="D131" s="146">
        <v>97.281999999999996</v>
      </c>
      <c r="E131" s="146">
        <v>92.153000000000006</v>
      </c>
    </row>
    <row r="132" spans="1:7" s="147" customFormat="1" x14ac:dyDescent="0.25">
      <c r="A132" s="145" t="s">
        <v>21</v>
      </c>
      <c r="B132" s="145">
        <v>91.015000000000001</v>
      </c>
      <c r="C132" s="145">
        <v>92.863</v>
      </c>
      <c r="D132" s="145">
        <v>97.522999999999996</v>
      </c>
      <c r="E132" s="145">
        <v>91.905000000000001</v>
      </c>
      <c r="F132" s="145"/>
      <c r="G132" s="145"/>
    </row>
    <row r="133" spans="1:7" x14ac:dyDescent="0.25">
      <c r="A133" s="145" t="s">
        <v>22</v>
      </c>
      <c r="B133" s="145">
        <v>91.004000000000005</v>
      </c>
      <c r="C133" s="145">
        <v>92.789000000000001</v>
      </c>
      <c r="D133" s="145">
        <v>97.712999999999994</v>
      </c>
      <c r="E133" s="145">
        <v>91.662999999999997</v>
      </c>
    </row>
    <row r="134" spans="1:7" s="148" customFormat="1" x14ac:dyDescent="0.25">
      <c r="A134" s="148" t="s">
        <v>89</v>
      </c>
      <c r="B134" s="148">
        <v>2017</v>
      </c>
      <c r="C134" s="148">
        <v>2018</v>
      </c>
      <c r="D134" s="148">
        <v>2019</v>
      </c>
      <c r="E134" s="148">
        <v>2020</v>
      </c>
      <c r="F134" s="148">
        <v>2021</v>
      </c>
    </row>
    <row r="135" spans="1:7" x14ac:dyDescent="0.25">
      <c r="A135" s="145" t="s">
        <v>71</v>
      </c>
      <c r="B135" s="145">
        <v>54051</v>
      </c>
      <c r="C135" s="145">
        <v>56527</v>
      </c>
      <c r="D135" s="145">
        <v>59083</v>
      </c>
      <c r="E135" s="145">
        <v>61065</v>
      </c>
      <c r="F135" s="145">
        <v>56398</v>
      </c>
    </row>
    <row r="136" spans="1:7" x14ac:dyDescent="0.25">
      <c r="A136" s="145" t="s">
        <v>72</v>
      </c>
      <c r="B136" s="145">
        <v>16789</v>
      </c>
      <c r="C136" s="145">
        <v>17823</v>
      </c>
      <c r="D136" s="145">
        <v>18601</v>
      </c>
      <c r="E136" s="145">
        <v>19168</v>
      </c>
      <c r="F136" s="145">
        <v>17198</v>
      </c>
    </row>
    <row r="137" spans="1:7" x14ac:dyDescent="0.25">
      <c r="A137" s="145" t="s">
        <v>75</v>
      </c>
      <c r="B137" s="145">
        <v>5642</v>
      </c>
      <c r="C137" s="145">
        <v>6677</v>
      </c>
      <c r="D137" s="145">
        <v>7553</v>
      </c>
      <c r="E137" s="145">
        <v>8653</v>
      </c>
      <c r="F137" s="145">
        <v>8662</v>
      </c>
    </row>
    <row r="138" spans="1:7" x14ac:dyDescent="0.25">
      <c r="A138" s="145" t="s">
        <v>77</v>
      </c>
      <c r="B138" s="145">
        <v>3429</v>
      </c>
      <c r="C138" s="145">
        <v>3749</v>
      </c>
      <c r="D138" s="145">
        <v>3744</v>
      </c>
      <c r="E138" s="145">
        <v>4165</v>
      </c>
      <c r="F138" s="145">
        <v>3951</v>
      </c>
    </row>
    <row r="139" spans="1:7" x14ac:dyDescent="0.25">
      <c r="A139" s="147" t="s">
        <v>78</v>
      </c>
      <c r="B139" s="147">
        <v>3414</v>
      </c>
      <c r="C139" s="147">
        <v>3726</v>
      </c>
      <c r="D139" s="147">
        <v>4326</v>
      </c>
      <c r="E139" s="147">
        <v>4989</v>
      </c>
      <c r="F139" s="147">
        <v>4965</v>
      </c>
      <c r="G139" s="147"/>
    </row>
    <row r="140" spans="1:7" s="147" customFormat="1" x14ac:dyDescent="0.25">
      <c r="A140" s="145" t="s">
        <v>28</v>
      </c>
      <c r="B140" s="145">
        <v>2962</v>
      </c>
      <c r="C140" s="145"/>
      <c r="D140" s="145"/>
      <c r="E140" s="145"/>
      <c r="F140" s="145"/>
      <c r="G140" s="145"/>
    </row>
    <row r="141" spans="1:7" x14ac:dyDescent="0.25">
      <c r="A141" s="145" t="s">
        <v>51</v>
      </c>
      <c r="B141" s="145">
        <v>86287</v>
      </c>
      <c r="C141" s="145">
        <v>88502</v>
      </c>
      <c r="D141" s="145">
        <v>93307</v>
      </c>
      <c r="E141" s="145">
        <v>98040</v>
      </c>
      <c r="F141" s="145">
        <v>91174</v>
      </c>
    </row>
    <row r="142" spans="1:7" s="148" customFormat="1" x14ac:dyDescent="0.25">
      <c r="A142" s="148" t="s">
        <v>10</v>
      </c>
      <c r="B142" s="148">
        <v>2018</v>
      </c>
      <c r="C142" s="148">
        <v>2019</v>
      </c>
      <c r="D142" s="148">
        <v>2020</v>
      </c>
      <c r="E142" s="148">
        <v>2021</v>
      </c>
    </row>
    <row r="143" spans="1:7" x14ac:dyDescent="0.25">
      <c r="A143" s="145" t="s">
        <v>11</v>
      </c>
      <c r="B143" s="145">
        <v>1.8</v>
      </c>
      <c r="C143" s="145">
        <v>11</v>
      </c>
      <c r="D143" s="145">
        <v>1.3</v>
      </c>
      <c r="E143" s="145">
        <v>-1.7</v>
      </c>
    </row>
    <row r="144" spans="1:7" x14ac:dyDescent="0.25">
      <c r="A144" s="145" t="s">
        <v>12</v>
      </c>
      <c r="B144" s="145">
        <v>6.5</v>
      </c>
      <c r="C144" s="145">
        <v>5.5</v>
      </c>
      <c r="D144" s="145">
        <v>2.6</v>
      </c>
    </row>
    <row r="145" spans="1:7" x14ac:dyDescent="0.25">
      <c r="A145" s="145" t="s">
        <v>13</v>
      </c>
      <c r="B145" s="145">
        <v>7</v>
      </c>
      <c r="C145" s="145">
        <v>5.4</v>
      </c>
      <c r="D145" s="145">
        <v>5.0999999999999996</v>
      </c>
    </row>
    <row r="146" spans="1:7" x14ac:dyDescent="0.25">
      <c r="A146" s="145" t="s">
        <v>14</v>
      </c>
      <c r="B146" s="145">
        <v>7</v>
      </c>
      <c r="C146" s="145">
        <v>5.4</v>
      </c>
      <c r="D146" s="145">
        <v>1.9</v>
      </c>
    </row>
    <row r="147" spans="1:7" x14ac:dyDescent="0.25">
      <c r="A147" s="145" t="s">
        <v>15</v>
      </c>
      <c r="B147" s="145">
        <v>6.5</v>
      </c>
      <c r="C147" s="145">
        <v>5.6</v>
      </c>
      <c r="D147" s="145">
        <v>-3.2</v>
      </c>
    </row>
    <row r="148" spans="1:7" x14ac:dyDescent="0.25">
      <c r="A148" s="145" t="s">
        <v>16</v>
      </c>
      <c r="B148" s="145">
        <v>6.2</v>
      </c>
      <c r="C148" s="145">
        <v>5.3</v>
      </c>
      <c r="D148" s="145">
        <v>-3.1</v>
      </c>
    </row>
    <row r="149" spans="1:7" x14ac:dyDescent="0.25">
      <c r="A149" s="145" t="s">
        <v>17</v>
      </c>
      <c r="B149" s="145">
        <v>7.1</v>
      </c>
      <c r="C149" s="145">
        <v>4.5999999999999996</v>
      </c>
      <c r="D149" s="145">
        <v>-4.0999999999999996</v>
      </c>
    </row>
    <row r="150" spans="1:7" x14ac:dyDescent="0.25">
      <c r="A150" s="145" t="s">
        <v>18</v>
      </c>
      <c r="B150" s="145">
        <v>7.1</v>
      </c>
      <c r="C150" s="145">
        <v>4.7</v>
      </c>
      <c r="D150" s="145">
        <v>-9.5</v>
      </c>
    </row>
    <row r="151" spans="1:7" x14ac:dyDescent="0.25">
      <c r="A151" s="145" t="s">
        <v>19</v>
      </c>
      <c r="B151" s="145">
        <v>7.3</v>
      </c>
      <c r="C151" s="145">
        <v>4.8</v>
      </c>
      <c r="D151" s="145">
        <v>-10.199999999999999</v>
      </c>
    </row>
    <row r="152" spans="1:7" x14ac:dyDescent="0.25">
      <c r="A152" s="147" t="s">
        <v>20</v>
      </c>
      <c r="B152" s="147">
        <v>7.1</v>
      </c>
      <c r="C152" s="147">
        <v>4.9000000000000004</v>
      </c>
      <c r="D152" s="147">
        <v>-15.9</v>
      </c>
      <c r="E152" s="147"/>
      <c r="F152" s="147"/>
      <c r="G152" s="147"/>
    </row>
    <row r="153" spans="1:7" s="147" customFormat="1" x14ac:dyDescent="0.25">
      <c r="A153" s="145" t="s">
        <v>21</v>
      </c>
      <c r="B153" s="145">
        <v>7.3</v>
      </c>
      <c r="C153" s="145">
        <v>5.5</v>
      </c>
      <c r="D153" s="145">
        <v>-17.5</v>
      </c>
      <c r="E153" s="145"/>
      <c r="F153" s="145"/>
      <c r="G153" s="145"/>
    </row>
    <row r="154" spans="1:7" x14ac:dyDescent="0.25">
      <c r="A154" s="145" t="s">
        <v>22</v>
      </c>
      <c r="B154" s="145">
        <v>7</v>
      </c>
      <c r="C154" s="145">
        <v>5.3</v>
      </c>
      <c r="D154" s="145">
        <v>-15.2</v>
      </c>
    </row>
    <row r="155" spans="1:7" s="148" customFormat="1" x14ac:dyDescent="0.25">
      <c r="A155" s="148" t="s">
        <v>23</v>
      </c>
      <c r="B155" s="148">
        <v>2017</v>
      </c>
      <c r="C155" s="148">
        <v>2018</v>
      </c>
      <c r="D155" s="148">
        <v>2019</v>
      </c>
      <c r="E155" s="148">
        <v>2020</v>
      </c>
      <c r="F155" s="148">
        <v>2021</v>
      </c>
    </row>
    <row r="156" spans="1:7" x14ac:dyDescent="0.25">
      <c r="A156" s="145" t="s">
        <v>11</v>
      </c>
      <c r="B156" s="145">
        <v>51.43</v>
      </c>
      <c r="C156" s="145">
        <v>52.351999999999997</v>
      </c>
      <c r="D156" s="145">
        <v>58.127000000000002</v>
      </c>
      <c r="E156" s="145">
        <v>58.86</v>
      </c>
      <c r="F156" s="145">
        <v>57.834000000000003</v>
      </c>
    </row>
    <row r="157" spans="1:7" x14ac:dyDescent="0.25">
      <c r="A157" s="145" t="s">
        <v>12</v>
      </c>
      <c r="B157" s="145">
        <v>51.613999999999997</v>
      </c>
      <c r="C157" s="145">
        <v>54.954000000000001</v>
      </c>
      <c r="D157" s="145">
        <v>57.999000000000002</v>
      </c>
      <c r="E157" s="145">
        <v>59.49</v>
      </c>
    </row>
    <row r="158" spans="1:7" x14ac:dyDescent="0.25">
      <c r="A158" s="145" t="s">
        <v>13</v>
      </c>
      <c r="B158" s="145">
        <v>51.442</v>
      </c>
      <c r="C158" s="145">
        <v>55.064</v>
      </c>
      <c r="D158" s="145">
        <v>58.021999999999998</v>
      </c>
      <c r="E158" s="145">
        <v>61.003</v>
      </c>
    </row>
    <row r="159" spans="1:7" x14ac:dyDescent="0.25">
      <c r="A159" s="145" t="s">
        <v>14</v>
      </c>
      <c r="B159" s="145">
        <v>51.438000000000002</v>
      </c>
      <c r="C159" s="145">
        <v>55.055999999999997</v>
      </c>
      <c r="D159" s="145">
        <v>58.017000000000003</v>
      </c>
      <c r="E159" s="145">
        <v>59.142000000000003</v>
      </c>
    </row>
    <row r="160" spans="1:7" x14ac:dyDescent="0.25">
      <c r="A160" s="145" t="s">
        <v>15</v>
      </c>
      <c r="B160" s="145">
        <v>51.802999999999997</v>
      </c>
      <c r="C160" s="145">
        <v>55.158000000000001</v>
      </c>
      <c r="D160" s="145">
        <v>58.241999999999997</v>
      </c>
      <c r="E160" s="145">
        <v>56.366</v>
      </c>
    </row>
    <row r="161" spans="1:7" x14ac:dyDescent="0.25">
      <c r="A161" s="145" t="s">
        <v>16</v>
      </c>
      <c r="B161" s="145">
        <v>52.143999999999998</v>
      </c>
      <c r="C161" s="145">
        <v>55.365000000000002</v>
      </c>
      <c r="D161" s="145">
        <v>58.316000000000003</v>
      </c>
      <c r="E161" s="145">
        <v>56.517000000000003</v>
      </c>
    </row>
    <row r="162" spans="1:7" x14ac:dyDescent="0.25">
      <c r="A162" s="145" t="s">
        <v>17</v>
      </c>
      <c r="B162" s="145">
        <v>52.408000000000001</v>
      </c>
      <c r="C162" s="145">
        <v>56.103000000000002</v>
      </c>
      <c r="D162" s="145">
        <v>58.662999999999997</v>
      </c>
      <c r="E162" s="145">
        <v>56.265000000000001</v>
      </c>
    </row>
    <row r="163" spans="1:7" x14ac:dyDescent="0.25">
      <c r="A163" s="145" t="s">
        <v>18</v>
      </c>
      <c r="B163" s="145">
        <v>52.615000000000002</v>
      </c>
      <c r="C163" s="145">
        <v>56.344999999999999</v>
      </c>
      <c r="D163" s="145">
        <v>58.996000000000002</v>
      </c>
      <c r="E163" s="145">
        <v>53.414999999999999</v>
      </c>
    </row>
    <row r="164" spans="1:7" x14ac:dyDescent="0.25">
      <c r="A164" s="145" t="s">
        <v>19</v>
      </c>
      <c r="B164" s="145">
        <v>52.871000000000002</v>
      </c>
      <c r="C164" s="145">
        <v>56.723999999999997</v>
      </c>
      <c r="D164" s="145">
        <v>59.438000000000002</v>
      </c>
      <c r="E164" s="145">
        <v>53.399000000000001</v>
      </c>
    </row>
    <row r="165" spans="1:7" x14ac:dyDescent="0.25">
      <c r="A165" s="147" t="s">
        <v>20</v>
      </c>
      <c r="B165" s="147">
        <v>53.255000000000003</v>
      </c>
      <c r="C165" s="147">
        <v>57.030999999999999</v>
      </c>
      <c r="D165" s="147">
        <v>59.81</v>
      </c>
      <c r="E165" s="147">
        <v>50.292999999999999</v>
      </c>
      <c r="F165" s="147"/>
      <c r="G165" s="147"/>
    </row>
    <row r="166" spans="1:7" s="147" customFormat="1" x14ac:dyDescent="0.25">
      <c r="A166" s="145" t="s">
        <v>21</v>
      </c>
      <c r="B166" s="145">
        <v>53.345999999999997</v>
      </c>
      <c r="C166" s="145">
        <v>57.246000000000002</v>
      </c>
      <c r="D166" s="145">
        <v>60.384</v>
      </c>
      <c r="E166" s="145">
        <v>49.805</v>
      </c>
      <c r="F166" s="145"/>
      <c r="G166" s="145"/>
    </row>
    <row r="167" spans="1:7" x14ac:dyDescent="0.25">
      <c r="A167" s="145" t="s">
        <v>22</v>
      </c>
      <c r="B167" s="145">
        <v>53.639000000000003</v>
      </c>
      <c r="C167" s="145">
        <v>57.408000000000001</v>
      </c>
      <c r="D167" s="145">
        <v>60.423000000000002</v>
      </c>
      <c r="E167" s="145">
        <v>51.268000000000001</v>
      </c>
    </row>
    <row r="168" spans="1:7" s="148" customFormat="1" x14ac:dyDescent="0.25">
      <c r="A168" s="148" t="s">
        <v>89</v>
      </c>
      <c r="B168" s="148">
        <v>2017</v>
      </c>
      <c r="C168" s="148">
        <v>2018</v>
      </c>
      <c r="D168" s="148">
        <v>2019</v>
      </c>
      <c r="E168" s="148">
        <v>2020</v>
      </c>
      <c r="F168" s="148">
        <v>2021</v>
      </c>
    </row>
    <row r="169" spans="1:7" x14ac:dyDescent="0.25">
      <c r="A169" s="145" t="s">
        <v>74</v>
      </c>
      <c r="B169" s="145">
        <v>10985</v>
      </c>
      <c r="C169" s="145">
        <v>12414</v>
      </c>
      <c r="D169" s="145">
        <v>14965</v>
      </c>
      <c r="E169" s="145">
        <v>15575</v>
      </c>
      <c r="F169" s="145">
        <v>16962</v>
      </c>
    </row>
    <row r="170" spans="1:7" x14ac:dyDescent="0.25">
      <c r="A170" s="145" t="s">
        <v>81</v>
      </c>
      <c r="B170" s="145">
        <v>11059</v>
      </c>
      <c r="C170" s="145">
        <v>12525</v>
      </c>
      <c r="D170" s="145">
        <v>13786</v>
      </c>
      <c r="E170" s="145">
        <v>14761</v>
      </c>
      <c r="F170" s="145">
        <v>13462</v>
      </c>
    </row>
    <row r="171" spans="1:7" x14ac:dyDescent="0.25">
      <c r="A171" s="145" t="s">
        <v>200</v>
      </c>
      <c r="F171" s="145">
        <v>6500</v>
      </c>
    </row>
    <row r="172" spans="1:7" x14ac:dyDescent="0.25">
      <c r="A172" s="145" t="s">
        <v>82</v>
      </c>
      <c r="B172" s="145">
        <v>5516</v>
      </c>
      <c r="C172" s="145">
        <v>5425</v>
      </c>
      <c r="D172" s="145">
        <v>5924</v>
      </c>
      <c r="E172" s="145">
        <v>6273</v>
      </c>
      <c r="F172" s="145">
        <v>5530</v>
      </c>
    </row>
    <row r="173" spans="1:7" x14ac:dyDescent="0.25">
      <c r="A173" s="145" t="s">
        <v>86</v>
      </c>
      <c r="B173" s="145">
        <v>3811</v>
      </c>
      <c r="C173" s="145">
        <v>4246</v>
      </c>
      <c r="D173" s="145">
        <v>4515</v>
      </c>
      <c r="E173" s="145">
        <v>4793</v>
      </c>
      <c r="F173" s="145">
        <v>4255</v>
      </c>
    </row>
    <row r="174" spans="1:7" x14ac:dyDescent="0.25">
      <c r="A174" s="145" t="s">
        <v>79</v>
      </c>
      <c r="B174" s="145">
        <v>2815</v>
      </c>
      <c r="C174" s="145">
        <v>3519</v>
      </c>
      <c r="D174" s="145">
        <v>4117</v>
      </c>
      <c r="E174" s="145">
        <v>4762</v>
      </c>
      <c r="F174" s="145">
        <v>4252</v>
      </c>
    </row>
    <row r="175" spans="1:7" x14ac:dyDescent="0.25">
      <c r="A175" s="145" t="s">
        <v>85</v>
      </c>
      <c r="B175" s="145">
        <v>3287</v>
      </c>
      <c r="C175" s="145">
        <v>3591</v>
      </c>
      <c r="D175" s="145">
        <v>3719</v>
      </c>
      <c r="E175" s="145">
        <v>3886</v>
      </c>
      <c r="F175" s="145">
        <v>3195</v>
      </c>
    </row>
    <row r="176" spans="1:7" x14ac:dyDescent="0.25">
      <c r="A176" s="145" t="s">
        <v>84</v>
      </c>
      <c r="B176" s="145">
        <v>3074</v>
      </c>
      <c r="C176" s="145">
        <v>3231</v>
      </c>
      <c r="D176" s="145">
        <v>3498</v>
      </c>
      <c r="E176" s="145">
        <v>3519</v>
      </c>
      <c r="F176" s="145">
        <v>2959</v>
      </c>
    </row>
    <row r="177" spans="1:6" x14ac:dyDescent="0.25">
      <c r="A177" s="145" t="s">
        <v>83</v>
      </c>
      <c r="B177" s="145">
        <v>1315</v>
      </c>
      <c r="C177" s="145">
        <v>1283</v>
      </c>
      <c r="D177" s="145">
        <v>1286</v>
      </c>
      <c r="E177" s="145">
        <v>959</v>
      </c>
      <c r="F177" s="145">
        <v>719</v>
      </c>
    </row>
    <row r="178" spans="1:6" x14ac:dyDescent="0.25">
      <c r="A178" s="145" t="s">
        <v>76</v>
      </c>
      <c r="B178" s="145">
        <v>6233</v>
      </c>
      <c r="C178" s="145">
        <v>4234</v>
      </c>
      <c r="D178" s="145">
        <v>2928</v>
      </c>
      <c r="E178" s="145">
        <v>2939</v>
      </c>
    </row>
    <row r="179" spans="1:6" x14ac:dyDescent="0.25">
      <c r="A179" s="145" t="s">
        <v>80</v>
      </c>
      <c r="B179" s="145">
        <v>1934</v>
      </c>
      <c r="C179" s="145">
        <v>1884</v>
      </c>
      <c r="D179" s="145">
        <v>1748</v>
      </c>
      <c r="E179" s="145">
        <v>1393</v>
      </c>
    </row>
    <row r="180" spans="1:6" x14ac:dyDescent="0.25">
      <c r="A180" s="145" t="s">
        <v>90</v>
      </c>
      <c r="B180" s="145">
        <v>1401</v>
      </c>
      <c r="D180" s="145">
        <v>1641</v>
      </c>
    </row>
    <row r="181" spans="1:6" x14ac:dyDescent="0.25">
      <c r="A181" s="145" t="s">
        <v>51</v>
      </c>
      <c r="B181" s="145">
        <v>51430</v>
      </c>
      <c r="C181" s="145">
        <v>52352</v>
      </c>
      <c r="D181" s="145">
        <v>58127</v>
      </c>
      <c r="E181" s="145">
        <v>58860</v>
      </c>
      <c r="F181" s="145">
        <v>57834</v>
      </c>
    </row>
  </sheetData>
  <sortState ref="A169:F180">
    <sortCondition descending="1" ref="F169:F180"/>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92D050"/>
  </sheetPr>
  <dimension ref="A1:BJ374"/>
  <sheetViews>
    <sheetView tabSelected="1" zoomScaleNormal="100" workbookViewId="0">
      <selection activeCell="T20" sqref="T20"/>
    </sheetView>
  </sheetViews>
  <sheetFormatPr defaultColWidth="9.140625" defaultRowHeight="15" x14ac:dyDescent="0.25"/>
  <cols>
    <col min="1" max="1" width="9.42578125" style="123" customWidth="1"/>
    <col min="2" max="13" width="12.85546875" style="30" customWidth="1"/>
    <col min="14" max="14" width="9.140625" style="30"/>
    <col min="15" max="15" width="11.140625" style="30" bestFit="1" customWidth="1"/>
    <col min="16" max="25" width="9.140625" style="30"/>
    <col min="26" max="26" width="14.7109375" style="62" customWidth="1"/>
    <col min="27" max="27" width="18.5703125" style="30" customWidth="1"/>
    <col min="28" max="28" width="8.85546875" style="30" customWidth="1"/>
    <col min="29" max="34" width="7.5703125" style="30" customWidth="1"/>
    <col min="35" max="35" width="10.85546875" style="30" customWidth="1"/>
    <col min="36" max="36" width="8.140625" style="30" customWidth="1"/>
    <col min="37" max="37" width="10.42578125" style="30" customWidth="1"/>
    <col min="38" max="38" width="10.140625" style="30" customWidth="1"/>
    <col min="39" max="40" width="11.28515625" style="30" customWidth="1"/>
    <col min="41" max="51" width="4.85546875" style="30" customWidth="1"/>
    <col min="52" max="52" width="16.85546875" style="30" customWidth="1"/>
    <col min="53" max="53" width="9.5703125" style="30" customWidth="1"/>
    <col min="54" max="54" width="12.5703125" style="30" customWidth="1"/>
    <col min="55" max="55" width="4.85546875" style="30" customWidth="1"/>
    <col min="56" max="56" width="6.7109375" style="30" customWidth="1"/>
    <col min="57" max="57" width="10.7109375" style="30" bestFit="1" customWidth="1"/>
    <col min="58" max="60" width="9.140625" style="30"/>
    <col min="61" max="61" width="24.85546875" style="30" bestFit="1" customWidth="1"/>
    <col min="62" max="16384" width="9.140625" style="30"/>
  </cols>
  <sheetData>
    <row r="1" spans="1:62" x14ac:dyDescent="0.25">
      <c r="A1" s="181" t="s">
        <v>117</v>
      </c>
      <c r="B1" s="181"/>
      <c r="C1" s="181"/>
      <c r="D1" s="181"/>
      <c r="E1" s="181"/>
      <c r="F1" s="181"/>
      <c r="G1" s="181"/>
      <c r="H1" s="181"/>
      <c r="I1" s="181"/>
      <c r="J1" s="181"/>
      <c r="K1" s="181"/>
      <c r="L1" s="181"/>
      <c r="M1" s="181"/>
      <c r="AZ1" s="140" t="s">
        <v>166</v>
      </c>
      <c r="BA1" s="140" t="s">
        <v>24</v>
      </c>
      <c r="BB1" s="140" t="s">
        <v>167</v>
      </c>
    </row>
    <row r="2" spans="1:62" x14ac:dyDescent="0.25">
      <c r="AZ2" s="141" t="s">
        <v>11</v>
      </c>
      <c r="BA2" s="141">
        <v>1990</v>
      </c>
      <c r="BB2" s="141">
        <v>444942</v>
      </c>
    </row>
    <row r="3" spans="1:62" s="123" customFormat="1" x14ac:dyDescent="0.25">
      <c r="B3" s="123" t="s">
        <v>11</v>
      </c>
      <c r="C3" s="123" t="s">
        <v>12</v>
      </c>
      <c r="D3" s="123" t="s">
        <v>13</v>
      </c>
      <c r="E3" s="123" t="s">
        <v>14</v>
      </c>
      <c r="F3" s="123" t="s">
        <v>15</v>
      </c>
      <c r="G3" s="123" t="s">
        <v>16</v>
      </c>
      <c r="H3" s="123" t="s">
        <v>17</v>
      </c>
      <c r="I3" s="123" t="s">
        <v>18</v>
      </c>
      <c r="J3" s="123" t="s">
        <v>19</v>
      </c>
      <c r="K3" s="123" t="s">
        <v>20</v>
      </c>
      <c r="L3" s="123" t="s">
        <v>21</v>
      </c>
      <c r="M3" s="123" t="s">
        <v>22</v>
      </c>
      <c r="O3" s="209"/>
      <c r="Z3" s="126" t="s">
        <v>91</v>
      </c>
      <c r="AA3" s="126" t="s">
        <v>65</v>
      </c>
      <c r="AB3" s="143"/>
      <c r="AC3" s="143"/>
      <c r="AD3" s="143"/>
      <c r="AE3" s="143"/>
      <c r="AF3" s="143"/>
      <c r="AG3" s="143"/>
      <c r="AH3" s="143"/>
      <c r="AI3" s="143"/>
      <c r="AJ3" s="143"/>
      <c r="AK3" s="143"/>
      <c r="AL3" s="143"/>
      <c r="AM3" s="143"/>
      <c r="AN3" s="128"/>
      <c r="AO3" s="127"/>
      <c r="AP3" s="127"/>
      <c r="AQ3" s="127"/>
      <c r="AR3" s="127"/>
      <c r="AS3" s="127"/>
      <c r="AT3" s="127"/>
      <c r="AU3" s="127"/>
      <c r="AV3" s="127"/>
      <c r="AW3" s="127"/>
      <c r="AX3" s="127"/>
      <c r="AY3" s="127"/>
      <c r="AZ3" s="141" t="s">
        <v>12</v>
      </c>
      <c r="BA3" s="141">
        <v>1990</v>
      </c>
      <c r="BB3" s="141">
        <v>446649</v>
      </c>
      <c r="BC3" s="127"/>
      <c r="BD3" s="127"/>
      <c r="BE3" s="127"/>
    </row>
    <row r="4" spans="1:62" x14ac:dyDescent="0.25">
      <c r="A4" s="123">
        <v>1990</v>
      </c>
      <c r="B4" s="67">
        <v>444942</v>
      </c>
      <c r="C4" s="67">
        <v>446649</v>
      </c>
      <c r="D4" s="67">
        <v>449953</v>
      </c>
      <c r="E4" s="67">
        <v>452719</v>
      </c>
      <c r="F4" s="67">
        <v>457763</v>
      </c>
      <c r="G4" s="67">
        <v>460876</v>
      </c>
      <c r="H4" s="67">
        <v>465774</v>
      </c>
      <c r="I4" s="67">
        <v>465924</v>
      </c>
      <c r="J4" s="67">
        <v>466040</v>
      </c>
      <c r="K4" s="67">
        <v>461204</v>
      </c>
      <c r="L4" s="67">
        <v>463274</v>
      </c>
      <c r="M4" s="67">
        <v>464102</v>
      </c>
      <c r="O4" s="209"/>
      <c r="Z4" s="16" t="s">
        <v>67</v>
      </c>
      <c r="AA4" s="9" t="s">
        <v>11</v>
      </c>
      <c r="AB4" s="9" t="s">
        <v>12</v>
      </c>
      <c r="AC4" s="9" t="s">
        <v>13</v>
      </c>
      <c r="AD4" s="9" t="s">
        <v>14</v>
      </c>
      <c r="AE4" s="9" t="s">
        <v>15</v>
      </c>
      <c r="AF4" s="9" t="s">
        <v>16</v>
      </c>
      <c r="AG4" s="9" t="s">
        <v>17</v>
      </c>
      <c r="AH4" s="9" t="s">
        <v>18</v>
      </c>
      <c r="AI4" s="9" t="s">
        <v>19</v>
      </c>
      <c r="AJ4" s="9" t="s">
        <v>20</v>
      </c>
      <c r="AK4" s="9" t="s">
        <v>21</v>
      </c>
      <c r="AL4" s="9" t="s">
        <v>22</v>
      </c>
      <c r="AM4" s="9" t="s">
        <v>66</v>
      </c>
      <c r="AN4"/>
      <c r="AO4"/>
      <c r="AP4"/>
      <c r="AQ4"/>
      <c r="AR4"/>
      <c r="AS4"/>
      <c r="AT4"/>
      <c r="AU4"/>
      <c r="AV4"/>
      <c r="AW4"/>
      <c r="AX4"/>
      <c r="AY4"/>
      <c r="AZ4" s="141" t="s">
        <v>13</v>
      </c>
      <c r="BA4" s="141">
        <v>1990</v>
      </c>
      <c r="BB4" s="141">
        <v>449953</v>
      </c>
      <c r="BC4"/>
      <c r="BD4"/>
      <c r="BE4"/>
    </row>
    <row r="5" spans="1:62" x14ac:dyDescent="0.25">
      <c r="A5" s="123">
        <v>1991</v>
      </c>
      <c r="B5" s="67">
        <v>442631</v>
      </c>
      <c r="C5" s="67">
        <v>440552</v>
      </c>
      <c r="D5" s="67">
        <v>438503</v>
      </c>
      <c r="E5" s="67">
        <v>442299</v>
      </c>
      <c r="F5" s="67">
        <v>443601</v>
      </c>
      <c r="G5" s="67">
        <v>447943</v>
      </c>
      <c r="H5" s="67">
        <v>450740</v>
      </c>
      <c r="I5" s="67">
        <v>449196</v>
      </c>
      <c r="J5" s="67">
        <v>445822</v>
      </c>
      <c r="K5" s="67">
        <v>429673</v>
      </c>
      <c r="L5" s="67">
        <v>437262</v>
      </c>
      <c r="M5" s="67">
        <v>440400</v>
      </c>
      <c r="O5" s="209"/>
      <c r="Z5" s="137">
        <v>1990</v>
      </c>
      <c r="AA5" s="93">
        <v>444942</v>
      </c>
      <c r="AB5" s="93">
        <v>446649</v>
      </c>
      <c r="AC5" s="93">
        <v>449953</v>
      </c>
      <c r="AD5" s="93">
        <v>452719</v>
      </c>
      <c r="AE5" s="93">
        <v>457763</v>
      </c>
      <c r="AF5" s="93">
        <v>460876</v>
      </c>
      <c r="AG5" s="93">
        <v>465774</v>
      </c>
      <c r="AH5" s="93">
        <v>465924</v>
      </c>
      <c r="AI5" s="93">
        <v>466040</v>
      </c>
      <c r="AJ5" s="93">
        <v>461204</v>
      </c>
      <c r="AK5" s="93">
        <v>463274</v>
      </c>
      <c r="AL5" s="93">
        <v>464102</v>
      </c>
      <c r="AM5" s="93">
        <v>5499220</v>
      </c>
      <c r="AN5"/>
      <c r="AO5"/>
      <c r="AP5"/>
      <c r="AQ5"/>
      <c r="AR5"/>
      <c r="AS5"/>
      <c r="AT5"/>
      <c r="AU5"/>
      <c r="AV5"/>
      <c r="AW5"/>
      <c r="AX5"/>
      <c r="AY5"/>
      <c r="AZ5" s="141" t="s">
        <v>14</v>
      </c>
      <c r="BA5" s="141">
        <v>1990</v>
      </c>
      <c r="BB5" s="141">
        <v>452719</v>
      </c>
      <c r="BC5"/>
      <c r="BD5"/>
      <c r="BE5"/>
    </row>
    <row r="6" spans="1:62" x14ac:dyDescent="0.25">
      <c r="A6" s="123">
        <v>1992</v>
      </c>
      <c r="B6" s="67">
        <v>441092</v>
      </c>
      <c r="C6" s="67">
        <v>442854</v>
      </c>
      <c r="D6" s="67">
        <v>444758</v>
      </c>
      <c r="E6" s="67">
        <v>448494</v>
      </c>
      <c r="F6" s="67">
        <v>450184</v>
      </c>
      <c r="G6" s="67">
        <v>451298</v>
      </c>
      <c r="H6" s="67">
        <v>453433</v>
      </c>
      <c r="I6" s="67">
        <v>453395</v>
      </c>
      <c r="J6" s="67">
        <v>449461</v>
      </c>
      <c r="K6" s="67">
        <v>446097</v>
      </c>
      <c r="L6" s="67">
        <v>444444</v>
      </c>
      <c r="M6" s="67">
        <v>441013</v>
      </c>
      <c r="O6" s="209"/>
      <c r="Z6" s="137">
        <v>1991</v>
      </c>
      <c r="AA6" s="93">
        <v>442631</v>
      </c>
      <c r="AB6" s="93">
        <v>440552</v>
      </c>
      <c r="AC6" s="93">
        <v>438503</v>
      </c>
      <c r="AD6" s="93">
        <v>442299</v>
      </c>
      <c r="AE6" s="93">
        <v>443601</v>
      </c>
      <c r="AF6" s="93">
        <v>447943</v>
      </c>
      <c r="AG6" s="93">
        <v>450740</v>
      </c>
      <c r="AH6" s="93">
        <v>449196</v>
      </c>
      <c r="AI6" s="93">
        <v>445822</v>
      </c>
      <c r="AJ6" s="93">
        <v>429673</v>
      </c>
      <c r="AK6" s="93">
        <v>437262</v>
      </c>
      <c r="AL6" s="93">
        <v>440400</v>
      </c>
      <c r="AM6" s="93">
        <v>5308622</v>
      </c>
      <c r="AN6"/>
      <c r="AO6"/>
      <c r="AP6"/>
      <c r="AQ6"/>
      <c r="AR6"/>
      <c r="AS6"/>
      <c r="AT6"/>
      <c r="AU6"/>
      <c r="AV6"/>
      <c r="AW6"/>
      <c r="AX6"/>
      <c r="AY6"/>
      <c r="AZ6" s="141" t="s">
        <v>15</v>
      </c>
      <c r="BA6" s="141">
        <v>1990</v>
      </c>
      <c r="BB6" s="141">
        <v>457763</v>
      </c>
      <c r="BC6"/>
      <c r="BD6"/>
      <c r="BE6"/>
    </row>
    <row r="7" spans="1:62" x14ac:dyDescent="0.25">
      <c r="A7" s="123">
        <v>1993</v>
      </c>
      <c r="B7" s="67">
        <v>440974</v>
      </c>
      <c r="C7" s="67">
        <v>439838</v>
      </c>
      <c r="D7" s="67">
        <v>440145</v>
      </c>
      <c r="E7" s="67">
        <v>439506</v>
      </c>
      <c r="F7" s="67">
        <v>443295</v>
      </c>
      <c r="G7" s="67">
        <v>445770</v>
      </c>
      <c r="H7" s="67">
        <v>446362</v>
      </c>
      <c r="I7" s="67">
        <v>446146</v>
      </c>
      <c r="J7" s="67">
        <v>442253</v>
      </c>
      <c r="K7" s="67">
        <v>439873</v>
      </c>
      <c r="L7" s="67">
        <v>438895</v>
      </c>
      <c r="M7" s="67">
        <v>437961</v>
      </c>
      <c r="O7" s="209"/>
      <c r="Z7" s="137">
        <v>1992</v>
      </c>
      <c r="AA7" s="93">
        <v>441092</v>
      </c>
      <c r="AB7" s="93">
        <v>442854</v>
      </c>
      <c r="AC7" s="93">
        <v>444758</v>
      </c>
      <c r="AD7" s="93">
        <v>448494</v>
      </c>
      <c r="AE7" s="93">
        <v>450184</v>
      </c>
      <c r="AF7" s="93">
        <v>451298</v>
      </c>
      <c r="AG7" s="93">
        <v>453433</v>
      </c>
      <c r="AH7" s="93">
        <v>453395</v>
      </c>
      <c r="AI7" s="93">
        <v>449461</v>
      </c>
      <c r="AJ7" s="93">
        <v>446097</v>
      </c>
      <c r="AK7" s="93">
        <v>444444</v>
      </c>
      <c r="AL7" s="93">
        <v>441013</v>
      </c>
      <c r="AM7" s="93">
        <v>5366523</v>
      </c>
      <c r="AN7"/>
      <c r="AO7"/>
      <c r="AP7"/>
      <c r="AQ7"/>
      <c r="AR7"/>
      <c r="AS7"/>
      <c r="AT7"/>
      <c r="AU7"/>
      <c r="AV7"/>
      <c r="AW7"/>
      <c r="AX7"/>
      <c r="AY7"/>
      <c r="AZ7" s="141" t="s">
        <v>16</v>
      </c>
      <c r="BA7" s="141">
        <v>1990</v>
      </c>
      <c r="BB7" s="141">
        <v>460876</v>
      </c>
      <c r="BC7"/>
      <c r="BD7"/>
      <c r="BE7"/>
    </row>
    <row r="8" spans="1:62" x14ac:dyDescent="0.25">
      <c r="A8" s="123">
        <v>1994</v>
      </c>
      <c r="B8" s="67">
        <v>437497</v>
      </c>
      <c r="C8" s="67">
        <v>434257</v>
      </c>
      <c r="D8" s="67">
        <v>433680</v>
      </c>
      <c r="E8" s="67">
        <v>435904</v>
      </c>
      <c r="F8" s="67">
        <v>433210</v>
      </c>
      <c r="G8" s="67">
        <v>433354</v>
      </c>
      <c r="H8" s="67">
        <v>439224</v>
      </c>
      <c r="I8" s="67">
        <v>432599</v>
      </c>
      <c r="J8" s="67">
        <v>426787</v>
      </c>
      <c r="K8" s="67">
        <v>425387</v>
      </c>
      <c r="L8" s="67">
        <v>431935</v>
      </c>
      <c r="M8" s="67">
        <v>423285</v>
      </c>
      <c r="O8" s="209"/>
      <c r="Z8" s="137">
        <v>1993</v>
      </c>
      <c r="AA8" s="93">
        <v>440974</v>
      </c>
      <c r="AB8" s="93">
        <v>439838</v>
      </c>
      <c r="AC8" s="93">
        <v>440145</v>
      </c>
      <c r="AD8" s="93">
        <v>439506</v>
      </c>
      <c r="AE8" s="93">
        <v>443295</v>
      </c>
      <c r="AF8" s="93">
        <v>445770</v>
      </c>
      <c r="AG8" s="93">
        <v>446362</v>
      </c>
      <c r="AH8" s="93">
        <v>446146</v>
      </c>
      <c r="AI8" s="93">
        <v>442253</v>
      </c>
      <c r="AJ8" s="93">
        <v>439873</v>
      </c>
      <c r="AK8" s="93">
        <v>438895</v>
      </c>
      <c r="AL8" s="93">
        <v>437961</v>
      </c>
      <c r="AM8" s="93">
        <v>5301018</v>
      </c>
      <c r="AN8"/>
      <c r="AO8"/>
      <c r="AP8"/>
      <c r="AQ8"/>
      <c r="AR8"/>
      <c r="AS8"/>
      <c r="AT8"/>
      <c r="AU8"/>
      <c r="AV8"/>
      <c r="AW8"/>
      <c r="AX8"/>
      <c r="AY8"/>
      <c r="AZ8" s="141" t="s">
        <v>17</v>
      </c>
      <c r="BA8" s="141">
        <v>1990</v>
      </c>
      <c r="BB8" s="141">
        <v>465774</v>
      </c>
      <c r="BC8"/>
      <c r="BD8"/>
      <c r="BE8"/>
    </row>
    <row r="9" spans="1:62" x14ac:dyDescent="0.25">
      <c r="A9" s="123">
        <v>1995</v>
      </c>
      <c r="B9" s="67">
        <v>427201</v>
      </c>
      <c r="C9" s="67">
        <v>428280</v>
      </c>
      <c r="D9" s="67">
        <v>428601</v>
      </c>
      <c r="E9" s="67">
        <v>425008</v>
      </c>
      <c r="F9" s="67">
        <v>425260</v>
      </c>
      <c r="G9" s="67">
        <v>429036</v>
      </c>
      <c r="H9" s="67">
        <v>430971</v>
      </c>
      <c r="I9" s="67">
        <v>432279</v>
      </c>
      <c r="J9" s="67">
        <v>430526</v>
      </c>
      <c r="K9" s="67">
        <v>430491</v>
      </c>
      <c r="L9" s="67">
        <v>432550</v>
      </c>
      <c r="M9" s="67">
        <v>433827</v>
      </c>
      <c r="O9" s="209"/>
      <c r="Z9" s="137">
        <v>1994</v>
      </c>
      <c r="AA9" s="93">
        <v>437497</v>
      </c>
      <c r="AB9" s="93">
        <v>434257</v>
      </c>
      <c r="AC9" s="93">
        <v>433680</v>
      </c>
      <c r="AD9" s="93">
        <v>435904</v>
      </c>
      <c r="AE9" s="93">
        <v>433210</v>
      </c>
      <c r="AF9" s="93">
        <v>433354</v>
      </c>
      <c r="AG9" s="93">
        <v>439224</v>
      </c>
      <c r="AH9" s="93">
        <v>432599</v>
      </c>
      <c r="AI9" s="93">
        <v>426787</v>
      </c>
      <c r="AJ9" s="93">
        <v>425387</v>
      </c>
      <c r="AK9" s="93">
        <v>431935</v>
      </c>
      <c r="AL9" s="93">
        <v>423285</v>
      </c>
      <c r="AM9" s="93">
        <v>5187119</v>
      </c>
      <c r="AN9"/>
      <c r="AO9"/>
      <c r="AP9"/>
      <c r="AQ9"/>
      <c r="AR9"/>
      <c r="AS9"/>
      <c r="AT9"/>
      <c r="AU9"/>
      <c r="AV9"/>
      <c r="AW9"/>
      <c r="AX9"/>
      <c r="AY9"/>
      <c r="AZ9" s="141" t="s">
        <v>18</v>
      </c>
      <c r="BA9" s="141">
        <v>1990</v>
      </c>
      <c r="BB9" s="141">
        <v>465924</v>
      </c>
      <c r="BC9"/>
      <c r="BD9"/>
      <c r="BE9"/>
    </row>
    <row r="10" spans="1:62" x14ac:dyDescent="0.25">
      <c r="A10" s="123">
        <v>1996</v>
      </c>
      <c r="B10" s="67">
        <v>435941</v>
      </c>
      <c r="C10" s="67">
        <v>435178</v>
      </c>
      <c r="D10" s="67">
        <v>436153</v>
      </c>
      <c r="E10" s="67">
        <v>436458</v>
      </c>
      <c r="F10" s="67">
        <v>441722</v>
      </c>
      <c r="G10" s="67">
        <v>441252</v>
      </c>
      <c r="H10" s="67">
        <v>437205</v>
      </c>
      <c r="I10" s="67">
        <v>438343</v>
      </c>
      <c r="J10" s="67">
        <v>440622</v>
      </c>
      <c r="K10" s="67">
        <v>440852</v>
      </c>
      <c r="L10" s="67">
        <v>442076</v>
      </c>
      <c r="M10" s="67">
        <v>446367</v>
      </c>
      <c r="O10" s="209"/>
      <c r="Z10" s="137">
        <v>1995</v>
      </c>
      <c r="AA10" s="93">
        <v>427201</v>
      </c>
      <c r="AB10" s="93">
        <v>428280</v>
      </c>
      <c r="AC10" s="93">
        <v>428601</v>
      </c>
      <c r="AD10" s="93">
        <v>425008</v>
      </c>
      <c r="AE10" s="93">
        <v>425260</v>
      </c>
      <c r="AF10" s="93">
        <v>429036</v>
      </c>
      <c r="AG10" s="93">
        <v>430971</v>
      </c>
      <c r="AH10" s="93">
        <v>432279</v>
      </c>
      <c r="AI10" s="93">
        <v>430526</v>
      </c>
      <c r="AJ10" s="93">
        <v>430491</v>
      </c>
      <c r="AK10" s="93">
        <v>432550</v>
      </c>
      <c r="AL10" s="93">
        <v>433827</v>
      </c>
      <c r="AM10" s="93">
        <v>5154030</v>
      </c>
      <c r="AN10"/>
      <c r="AO10"/>
      <c r="AP10"/>
      <c r="AQ10"/>
      <c r="AR10"/>
      <c r="AS10"/>
      <c r="AT10"/>
      <c r="AU10"/>
      <c r="AV10"/>
      <c r="AW10"/>
      <c r="AX10"/>
      <c r="AY10"/>
      <c r="AZ10" s="141" t="s">
        <v>19</v>
      </c>
      <c r="BA10" s="141">
        <v>1990</v>
      </c>
      <c r="BB10" s="141">
        <v>466040</v>
      </c>
      <c r="BC10"/>
      <c r="BD10"/>
      <c r="BE10"/>
    </row>
    <row r="11" spans="1:62" x14ac:dyDescent="0.25">
      <c r="A11" s="123">
        <v>1997</v>
      </c>
      <c r="B11" s="67">
        <v>445713</v>
      </c>
      <c r="C11" s="67">
        <v>446123</v>
      </c>
      <c r="D11" s="67">
        <v>447469</v>
      </c>
      <c r="E11" s="67">
        <v>448788</v>
      </c>
      <c r="F11" s="67">
        <v>449869</v>
      </c>
      <c r="G11" s="67">
        <v>452606</v>
      </c>
      <c r="H11" s="67">
        <v>455454</v>
      </c>
      <c r="I11" s="67">
        <v>455939</v>
      </c>
      <c r="J11" s="67">
        <v>454767</v>
      </c>
      <c r="K11" s="67">
        <v>454783</v>
      </c>
      <c r="L11" s="67">
        <v>456119</v>
      </c>
      <c r="M11" s="67">
        <v>455488</v>
      </c>
      <c r="O11" s="209"/>
      <c r="Z11" s="137">
        <v>1996</v>
      </c>
      <c r="AA11" s="93">
        <v>435941</v>
      </c>
      <c r="AB11" s="93">
        <v>435178</v>
      </c>
      <c r="AC11" s="93">
        <v>436153</v>
      </c>
      <c r="AD11" s="93">
        <v>436458</v>
      </c>
      <c r="AE11" s="93">
        <v>441722</v>
      </c>
      <c r="AF11" s="93">
        <v>441252</v>
      </c>
      <c r="AG11" s="93">
        <v>437205</v>
      </c>
      <c r="AH11" s="93">
        <v>438343</v>
      </c>
      <c r="AI11" s="93">
        <v>440622</v>
      </c>
      <c r="AJ11" s="93">
        <v>440852</v>
      </c>
      <c r="AK11" s="93">
        <v>442076</v>
      </c>
      <c r="AL11" s="93">
        <v>446367</v>
      </c>
      <c r="AM11" s="93">
        <v>5272169</v>
      </c>
      <c r="AN11"/>
      <c r="AO11"/>
      <c r="AP11"/>
      <c r="AQ11"/>
      <c r="AR11"/>
      <c r="AS11"/>
      <c r="AT11"/>
      <c r="AU11"/>
      <c r="AV11"/>
      <c r="AW11"/>
      <c r="AX11"/>
      <c r="AY11"/>
      <c r="AZ11" s="141" t="s">
        <v>20</v>
      </c>
      <c r="BA11" s="141">
        <v>1990</v>
      </c>
      <c r="BB11" s="141">
        <v>461204</v>
      </c>
      <c r="BC11"/>
      <c r="BD11"/>
      <c r="BE11"/>
    </row>
    <row r="12" spans="1:62" x14ac:dyDescent="0.25">
      <c r="A12" s="123">
        <v>1998</v>
      </c>
      <c r="B12" s="67">
        <v>459275</v>
      </c>
      <c r="C12" s="67">
        <v>461096</v>
      </c>
      <c r="D12" s="67">
        <v>463887</v>
      </c>
      <c r="E12" s="67">
        <v>465979</v>
      </c>
      <c r="F12" s="67">
        <v>468667</v>
      </c>
      <c r="G12" s="67">
        <v>473148</v>
      </c>
      <c r="H12" s="67">
        <v>474577</v>
      </c>
      <c r="I12" s="67">
        <v>470829</v>
      </c>
      <c r="J12" s="67">
        <v>475971</v>
      </c>
      <c r="K12" s="67">
        <v>477264</v>
      </c>
      <c r="L12" s="67">
        <v>479530</v>
      </c>
      <c r="M12" s="67">
        <v>481077</v>
      </c>
      <c r="O12" s="209"/>
      <c r="Z12" s="137">
        <v>1997</v>
      </c>
      <c r="AA12" s="93">
        <v>445713</v>
      </c>
      <c r="AB12" s="93">
        <v>446123</v>
      </c>
      <c r="AC12" s="93">
        <v>447469</v>
      </c>
      <c r="AD12" s="93">
        <v>448788</v>
      </c>
      <c r="AE12" s="93">
        <v>449869</v>
      </c>
      <c r="AF12" s="93">
        <v>452606</v>
      </c>
      <c r="AG12" s="93">
        <v>455454</v>
      </c>
      <c r="AH12" s="93">
        <v>455939</v>
      </c>
      <c r="AI12" s="93">
        <v>454767</v>
      </c>
      <c r="AJ12" s="93">
        <v>454783</v>
      </c>
      <c r="AK12" s="93">
        <v>456119</v>
      </c>
      <c r="AL12" s="93">
        <v>455488</v>
      </c>
      <c r="AM12" s="93">
        <v>5423118</v>
      </c>
      <c r="AN12"/>
      <c r="AO12"/>
      <c r="AP12"/>
      <c r="AQ12"/>
      <c r="AR12"/>
      <c r="AS12"/>
      <c r="AT12"/>
      <c r="AU12"/>
      <c r="AV12"/>
      <c r="AW12"/>
      <c r="AX12"/>
      <c r="AY12"/>
      <c r="AZ12" s="141" t="s">
        <v>21</v>
      </c>
      <c r="BA12" s="141">
        <v>1990</v>
      </c>
      <c r="BB12" s="141">
        <v>463274</v>
      </c>
      <c r="BC12"/>
      <c r="BD12"/>
      <c r="BE12"/>
      <c r="BI12" s="30" t="s">
        <v>203</v>
      </c>
      <c r="BJ12" s="30" t="s">
        <v>167</v>
      </c>
    </row>
    <row r="13" spans="1:62" x14ac:dyDescent="0.25">
      <c r="A13" s="123">
        <v>1999</v>
      </c>
      <c r="B13" s="67">
        <v>482248</v>
      </c>
      <c r="C13" s="67">
        <v>483826</v>
      </c>
      <c r="D13" s="67">
        <v>488942</v>
      </c>
      <c r="E13" s="67">
        <v>490407</v>
      </c>
      <c r="F13" s="67">
        <v>493798</v>
      </c>
      <c r="G13" s="67">
        <v>498091</v>
      </c>
      <c r="H13" s="67">
        <v>501670</v>
      </c>
      <c r="I13" s="67">
        <v>503141</v>
      </c>
      <c r="J13" s="67">
        <v>501093</v>
      </c>
      <c r="K13" s="67">
        <v>502925</v>
      </c>
      <c r="L13" s="67">
        <v>506100</v>
      </c>
      <c r="M13" s="67">
        <v>508076</v>
      </c>
      <c r="O13" s="209"/>
      <c r="Z13" s="137">
        <v>1998</v>
      </c>
      <c r="AA13" s="93">
        <v>459275</v>
      </c>
      <c r="AB13" s="93">
        <v>461096</v>
      </c>
      <c r="AC13" s="93">
        <v>463887</v>
      </c>
      <c r="AD13" s="93">
        <v>465979</v>
      </c>
      <c r="AE13" s="93">
        <v>468667</v>
      </c>
      <c r="AF13" s="93">
        <v>473148</v>
      </c>
      <c r="AG13" s="93">
        <v>474577</v>
      </c>
      <c r="AH13" s="93">
        <v>470829</v>
      </c>
      <c r="AI13" s="93">
        <v>475971</v>
      </c>
      <c r="AJ13" s="93">
        <v>477264</v>
      </c>
      <c r="AK13" s="93">
        <v>479530</v>
      </c>
      <c r="AL13" s="93">
        <v>481077</v>
      </c>
      <c r="AM13" s="93">
        <v>5651300</v>
      </c>
      <c r="AN13"/>
      <c r="AO13"/>
      <c r="AP13"/>
      <c r="AQ13"/>
      <c r="AR13"/>
      <c r="AS13"/>
      <c r="AT13"/>
      <c r="AU13"/>
      <c r="AV13"/>
      <c r="AW13"/>
      <c r="AX13"/>
      <c r="AY13"/>
      <c r="AZ13" s="141" t="s">
        <v>22</v>
      </c>
      <c r="BA13" s="141">
        <v>1990</v>
      </c>
      <c r="BB13" s="141">
        <v>464102</v>
      </c>
      <c r="BC13"/>
      <c r="BD13"/>
      <c r="BE13"/>
      <c r="BI13" s="30" t="s">
        <v>158</v>
      </c>
      <c r="BJ13" s="30">
        <v>290341</v>
      </c>
    </row>
    <row r="14" spans="1:62" x14ac:dyDescent="0.25">
      <c r="A14" s="123">
        <v>2000</v>
      </c>
      <c r="B14" s="67">
        <v>508479</v>
      </c>
      <c r="C14" s="67">
        <v>511047</v>
      </c>
      <c r="D14" s="67">
        <v>501920</v>
      </c>
      <c r="E14" s="67">
        <v>515640</v>
      </c>
      <c r="F14" s="67">
        <v>517481</v>
      </c>
      <c r="G14" s="67">
        <v>521439</v>
      </c>
      <c r="H14" s="67">
        <v>524797</v>
      </c>
      <c r="I14" s="67">
        <v>524670</v>
      </c>
      <c r="J14" s="67">
        <v>524916</v>
      </c>
      <c r="K14" s="67">
        <v>527577</v>
      </c>
      <c r="L14" s="67">
        <v>529734</v>
      </c>
      <c r="M14" s="67">
        <v>531913</v>
      </c>
      <c r="O14" s="209"/>
      <c r="Z14" s="137">
        <v>1999</v>
      </c>
      <c r="AA14" s="93">
        <v>482248</v>
      </c>
      <c r="AB14" s="93">
        <v>483826</v>
      </c>
      <c r="AC14" s="93">
        <v>488942</v>
      </c>
      <c r="AD14" s="93">
        <v>490407</v>
      </c>
      <c r="AE14" s="93">
        <v>493798</v>
      </c>
      <c r="AF14" s="93">
        <v>498091</v>
      </c>
      <c r="AG14" s="93">
        <v>501670</v>
      </c>
      <c r="AH14" s="93">
        <v>503141</v>
      </c>
      <c r="AI14" s="93">
        <v>501093</v>
      </c>
      <c r="AJ14" s="93">
        <v>502925</v>
      </c>
      <c r="AK14" s="93">
        <v>506100</v>
      </c>
      <c r="AL14" s="93">
        <v>508076</v>
      </c>
      <c r="AM14" s="93">
        <v>5960317</v>
      </c>
      <c r="AN14"/>
      <c r="AO14"/>
      <c r="AP14"/>
      <c r="AQ14"/>
      <c r="AR14"/>
      <c r="AS14"/>
      <c r="AT14"/>
      <c r="AU14"/>
      <c r="AV14"/>
      <c r="AW14"/>
      <c r="AX14"/>
      <c r="AY14"/>
      <c r="AZ14" s="141" t="s">
        <v>11</v>
      </c>
      <c r="BA14" s="141">
        <v>1991</v>
      </c>
      <c r="BB14" s="141">
        <v>442631</v>
      </c>
      <c r="BC14"/>
      <c r="BD14"/>
      <c r="BE14"/>
      <c r="BI14" s="30" t="s">
        <v>157</v>
      </c>
      <c r="BJ14" s="30">
        <v>98040</v>
      </c>
    </row>
    <row r="15" spans="1:62" x14ac:dyDescent="0.25">
      <c r="A15" s="123">
        <v>2001</v>
      </c>
      <c r="B15" s="67">
        <v>532065</v>
      </c>
      <c r="C15" s="67">
        <v>534614</v>
      </c>
      <c r="D15" s="67">
        <v>536348</v>
      </c>
      <c r="E15" s="67">
        <v>538842</v>
      </c>
      <c r="F15" s="67">
        <v>542084</v>
      </c>
      <c r="G15" s="67">
        <v>545910</v>
      </c>
      <c r="H15" s="67">
        <v>537161</v>
      </c>
      <c r="I15" s="67">
        <v>534069</v>
      </c>
      <c r="J15" s="67">
        <v>517712</v>
      </c>
      <c r="K15" s="67">
        <v>497024</v>
      </c>
      <c r="L15" s="67">
        <v>472739</v>
      </c>
      <c r="M15" s="67">
        <v>466955</v>
      </c>
      <c r="O15" s="209"/>
      <c r="Z15" s="137">
        <v>2000</v>
      </c>
      <c r="AA15" s="93">
        <v>508479</v>
      </c>
      <c r="AB15" s="93">
        <v>511047</v>
      </c>
      <c r="AC15" s="93">
        <v>501920</v>
      </c>
      <c r="AD15" s="93">
        <v>515640</v>
      </c>
      <c r="AE15" s="93">
        <v>517481</v>
      </c>
      <c r="AF15" s="93">
        <v>521439</v>
      </c>
      <c r="AG15" s="93">
        <v>524797</v>
      </c>
      <c r="AH15" s="93">
        <v>524670</v>
      </c>
      <c r="AI15" s="93">
        <v>524916</v>
      </c>
      <c r="AJ15" s="93">
        <v>527577</v>
      </c>
      <c r="AK15" s="93">
        <v>529734</v>
      </c>
      <c r="AL15" s="93">
        <v>531913</v>
      </c>
      <c r="AM15" s="93">
        <v>6239613</v>
      </c>
      <c r="AN15"/>
      <c r="AO15"/>
      <c r="AP15"/>
      <c r="AQ15"/>
      <c r="AR15"/>
      <c r="AS15"/>
      <c r="AT15"/>
      <c r="AU15"/>
      <c r="AV15"/>
      <c r="AW15"/>
      <c r="AX15"/>
      <c r="AY15"/>
      <c r="AZ15" s="141" t="s">
        <v>12</v>
      </c>
      <c r="BA15" s="141">
        <v>1991</v>
      </c>
      <c r="BB15" s="141">
        <v>440552</v>
      </c>
      <c r="BC15"/>
      <c r="BD15"/>
      <c r="BE15"/>
      <c r="BI15" s="30" t="s">
        <v>156</v>
      </c>
      <c r="BJ15" s="30">
        <v>58860</v>
      </c>
    </row>
    <row r="16" spans="1:62" x14ac:dyDescent="0.25">
      <c r="A16" s="123">
        <v>2002</v>
      </c>
      <c r="B16" s="67">
        <v>463974</v>
      </c>
      <c r="C16" s="67">
        <v>460963</v>
      </c>
      <c r="D16" s="67">
        <v>461395</v>
      </c>
      <c r="E16" s="67">
        <v>462525</v>
      </c>
      <c r="F16" s="67">
        <v>468541</v>
      </c>
      <c r="G16" s="67">
        <v>472404</v>
      </c>
      <c r="H16" s="67">
        <v>473371</v>
      </c>
      <c r="I16" s="67">
        <v>472168</v>
      </c>
      <c r="J16" s="67">
        <v>468697</v>
      </c>
      <c r="K16" s="67">
        <v>471944</v>
      </c>
      <c r="L16" s="67">
        <v>466609</v>
      </c>
      <c r="M16" s="67">
        <v>462602</v>
      </c>
      <c r="O16" s="209"/>
      <c r="Z16" s="137">
        <v>2001</v>
      </c>
      <c r="AA16" s="93">
        <v>532065</v>
      </c>
      <c r="AB16" s="93">
        <v>534614</v>
      </c>
      <c r="AC16" s="93">
        <v>536348</v>
      </c>
      <c r="AD16" s="93">
        <v>538842</v>
      </c>
      <c r="AE16" s="93">
        <v>542084</v>
      </c>
      <c r="AF16" s="93">
        <v>545910</v>
      </c>
      <c r="AG16" s="93">
        <v>537161</v>
      </c>
      <c r="AH16" s="93">
        <v>534069</v>
      </c>
      <c r="AI16" s="93">
        <v>517712</v>
      </c>
      <c r="AJ16" s="93">
        <v>497024</v>
      </c>
      <c r="AK16" s="93">
        <v>472739</v>
      </c>
      <c r="AL16" s="93">
        <v>466955</v>
      </c>
      <c r="AM16" s="93">
        <v>6255523</v>
      </c>
      <c r="AN16"/>
      <c r="AO16"/>
      <c r="AP16"/>
      <c r="AQ16"/>
      <c r="AR16"/>
      <c r="AS16"/>
      <c r="AT16"/>
      <c r="AU16"/>
      <c r="AV16"/>
      <c r="AW16"/>
      <c r="AX16"/>
      <c r="AY16"/>
      <c r="AZ16" s="141" t="s">
        <v>13</v>
      </c>
      <c r="BA16" s="141">
        <v>1991</v>
      </c>
      <c r="BB16" s="141">
        <v>438503</v>
      </c>
      <c r="BC16"/>
      <c r="BD16"/>
      <c r="BE16"/>
      <c r="BI16" s="30" t="s">
        <v>155</v>
      </c>
      <c r="BJ16" s="30">
        <v>9293</v>
      </c>
    </row>
    <row r="17" spans="1:62" x14ac:dyDescent="0.25">
      <c r="A17" s="123">
        <v>2003</v>
      </c>
      <c r="B17" s="67">
        <v>466881</v>
      </c>
      <c r="C17" s="67">
        <v>460852</v>
      </c>
      <c r="D17" s="67">
        <v>458598</v>
      </c>
      <c r="E17" s="67">
        <v>449288</v>
      </c>
      <c r="F17" s="67">
        <v>444410</v>
      </c>
      <c r="G17" s="67">
        <v>440028</v>
      </c>
      <c r="H17" s="67">
        <v>434411</v>
      </c>
      <c r="I17" s="67">
        <v>433528</v>
      </c>
      <c r="J17" s="67">
        <v>430416</v>
      </c>
      <c r="K17" s="67">
        <v>428951</v>
      </c>
      <c r="L17" s="67">
        <v>430351</v>
      </c>
      <c r="M17" s="67">
        <v>431143</v>
      </c>
      <c r="O17" s="209"/>
      <c r="Z17" s="137">
        <v>2002</v>
      </c>
      <c r="AA17" s="93">
        <v>463974</v>
      </c>
      <c r="AB17" s="93">
        <v>460963</v>
      </c>
      <c r="AC17" s="93">
        <v>461395</v>
      </c>
      <c r="AD17" s="93">
        <v>462525</v>
      </c>
      <c r="AE17" s="93">
        <v>468541</v>
      </c>
      <c r="AF17" s="93">
        <v>472404</v>
      </c>
      <c r="AG17" s="93">
        <v>473371</v>
      </c>
      <c r="AH17" s="93">
        <v>472168</v>
      </c>
      <c r="AI17" s="93">
        <v>468697</v>
      </c>
      <c r="AJ17" s="93">
        <v>471944</v>
      </c>
      <c r="AK17" s="93">
        <v>466609</v>
      </c>
      <c r="AL17" s="93">
        <v>462602</v>
      </c>
      <c r="AM17" s="93">
        <v>5605193</v>
      </c>
      <c r="AN17"/>
      <c r="AO17"/>
      <c r="AP17"/>
      <c r="AQ17"/>
      <c r="AR17"/>
      <c r="AS17"/>
      <c r="AT17"/>
      <c r="AU17"/>
      <c r="AV17"/>
      <c r="AW17"/>
      <c r="AX17"/>
      <c r="AY17"/>
      <c r="AZ17" s="141" t="s">
        <v>14</v>
      </c>
      <c r="BA17" s="141">
        <v>1991</v>
      </c>
      <c r="BB17" s="141">
        <v>442299</v>
      </c>
      <c r="BC17"/>
      <c r="BD17"/>
      <c r="BE17"/>
      <c r="BI17" s="30" t="s">
        <v>204</v>
      </c>
      <c r="BJ17" s="30">
        <v>458127</v>
      </c>
    </row>
    <row r="18" spans="1:62" x14ac:dyDescent="0.25">
      <c r="A18" s="123">
        <v>2004</v>
      </c>
      <c r="B18" s="67">
        <v>436125</v>
      </c>
      <c r="C18" s="67">
        <v>435493</v>
      </c>
      <c r="D18" s="67">
        <v>436690</v>
      </c>
      <c r="E18" s="67">
        <v>438581</v>
      </c>
      <c r="F18" s="67">
        <v>438833</v>
      </c>
      <c r="G18" s="67">
        <v>441025</v>
      </c>
      <c r="H18" s="67">
        <v>444431</v>
      </c>
      <c r="I18" s="67">
        <v>443412</v>
      </c>
      <c r="J18" s="67">
        <v>440129</v>
      </c>
      <c r="K18" s="67">
        <v>439218</v>
      </c>
      <c r="L18" s="67">
        <v>439776</v>
      </c>
      <c r="M18" s="67">
        <v>436909</v>
      </c>
      <c r="O18" s="209"/>
      <c r="Z18" s="137">
        <v>2003</v>
      </c>
      <c r="AA18" s="93">
        <v>466881</v>
      </c>
      <c r="AB18" s="93">
        <v>460852</v>
      </c>
      <c r="AC18" s="93">
        <v>458598</v>
      </c>
      <c r="AD18" s="93">
        <v>449288</v>
      </c>
      <c r="AE18" s="93">
        <v>444410</v>
      </c>
      <c r="AF18" s="93">
        <v>440028</v>
      </c>
      <c r="AG18" s="93">
        <v>434411</v>
      </c>
      <c r="AH18" s="93">
        <v>433528</v>
      </c>
      <c r="AI18" s="93">
        <v>430416</v>
      </c>
      <c r="AJ18" s="93">
        <v>428951</v>
      </c>
      <c r="AK18" s="93">
        <v>430351</v>
      </c>
      <c r="AL18" s="93">
        <v>431143</v>
      </c>
      <c r="AM18" s="93">
        <v>5308857</v>
      </c>
      <c r="AN18"/>
      <c r="AO18"/>
      <c r="AP18"/>
      <c r="AQ18"/>
      <c r="AR18"/>
      <c r="AS18"/>
      <c r="AT18"/>
      <c r="AU18"/>
      <c r="AV18"/>
      <c r="AW18"/>
      <c r="AX18"/>
      <c r="AY18"/>
      <c r="AZ18" s="141" t="s">
        <v>15</v>
      </c>
      <c r="BA18" s="141">
        <v>1991</v>
      </c>
      <c r="BB18" s="141">
        <v>443601</v>
      </c>
      <c r="BC18"/>
      <c r="BD18"/>
      <c r="BE18"/>
    </row>
    <row r="19" spans="1:62" x14ac:dyDescent="0.25">
      <c r="A19" s="123">
        <v>2005</v>
      </c>
      <c r="B19" s="67">
        <v>430780</v>
      </c>
      <c r="C19" s="67">
        <v>427358</v>
      </c>
      <c r="D19" s="67">
        <v>427093</v>
      </c>
      <c r="E19" s="67">
        <v>423461</v>
      </c>
      <c r="F19" s="67">
        <v>423723</v>
      </c>
      <c r="G19" s="67">
        <v>423304</v>
      </c>
      <c r="H19" s="67">
        <v>428091</v>
      </c>
      <c r="I19" s="67">
        <v>416921</v>
      </c>
      <c r="J19" s="67">
        <v>413686</v>
      </c>
      <c r="K19" s="67">
        <v>412810</v>
      </c>
      <c r="L19" s="67">
        <v>410727</v>
      </c>
      <c r="M19" s="67">
        <v>408850</v>
      </c>
      <c r="O19" s="209"/>
      <c r="Z19" s="137">
        <v>2004</v>
      </c>
      <c r="AA19" s="93">
        <v>436125</v>
      </c>
      <c r="AB19" s="93">
        <v>435493</v>
      </c>
      <c r="AC19" s="93">
        <v>436690</v>
      </c>
      <c r="AD19" s="93">
        <v>438581</v>
      </c>
      <c r="AE19" s="93">
        <v>438833</v>
      </c>
      <c r="AF19" s="93">
        <v>441025</v>
      </c>
      <c r="AG19" s="93">
        <v>444431</v>
      </c>
      <c r="AH19" s="93">
        <v>443412</v>
      </c>
      <c r="AI19" s="93">
        <v>440129</v>
      </c>
      <c r="AJ19" s="93">
        <v>439218</v>
      </c>
      <c r="AK19" s="93">
        <v>439776</v>
      </c>
      <c r="AL19" s="93">
        <v>436909</v>
      </c>
      <c r="AM19" s="93">
        <v>5270622</v>
      </c>
      <c r="AN19"/>
      <c r="AZ19" s="141" t="s">
        <v>16</v>
      </c>
      <c r="BA19" s="141">
        <v>1991</v>
      </c>
      <c r="BB19" s="141">
        <v>447943</v>
      </c>
    </row>
    <row r="20" spans="1:62" x14ac:dyDescent="0.25">
      <c r="A20" s="123">
        <v>2006</v>
      </c>
      <c r="B20" s="67">
        <v>405214</v>
      </c>
      <c r="C20" s="67">
        <v>402836</v>
      </c>
      <c r="D20" s="67">
        <v>404374</v>
      </c>
      <c r="E20" s="67">
        <v>403935</v>
      </c>
      <c r="F20" s="67">
        <v>403667</v>
      </c>
      <c r="G20" s="67">
        <v>403250</v>
      </c>
      <c r="H20" s="67">
        <v>402991</v>
      </c>
      <c r="I20" s="67">
        <v>404118</v>
      </c>
      <c r="J20" s="67">
        <v>403476</v>
      </c>
      <c r="K20" s="67">
        <v>402907</v>
      </c>
      <c r="L20" s="67">
        <v>403726</v>
      </c>
      <c r="M20" s="67">
        <v>404249</v>
      </c>
      <c r="O20" s="209"/>
      <c r="Z20" s="137">
        <v>2005</v>
      </c>
      <c r="AA20" s="93">
        <v>430780</v>
      </c>
      <c r="AB20" s="93">
        <v>427358</v>
      </c>
      <c r="AC20" s="93">
        <v>427093</v>
      </c>
      <c r="AD20" s="93">
        <v>423461</v>
      </c>
      <c r="AE20" s="93">
        <v>423723</v>
      </c>
      <c r="AF20" s="93">
        <v>423304</v>
      </c>
      <c r="AG20" s="93">
        <v>428091</v>
      </c>
      <c r="AH20" s="93">
        <v>416921</v>
      </c>
      <c r="AI20" s="93">
        <v>413686</v>
      </c>
      <c r="AJ20" s="93">
        <v>412810</v>
      </c>
      <c r="AK20" s="93">
        <v>410727</v>
      </c>
      <c r="AL20" s="93">
        <v>408850</v>
      </c>
      <c r="AM20" s="93">
        <v>5046804</v>
      </c>
      <c r="AN20"/>
      <c r="AZ20" s="141" t="s">
        <v>17</v>
      </c>
      <c r="BA20" s="141">
        <v>1991</v>
      </c>
      <c r="BB20" s="141">
        <v>450740</v>
      </c>
    </row>
    <row r="21" spans="1:62" x14ac:dyDescent="0.25">
      <c r="A21" s="123">
        <v>2007</v>
      </c>
      <c r="B21" s="67">
        <v>403730</v>
      </c>
      <c r="C21" s="67">
        <v>406207</v>
      </c>
      <c r="D21" s="67">
        <v>407523</v>
      </c>
      <c r="E21" s="67">
        <v>409689</v>
      </c>
      <c r="F21" s="67">
        <v>411922</v>
      </c>
      <c r="G21" s="67">
        <v>413736</v>
      </c>
      <c r="H21" s="67">
        <v>414315</v>
      </c>
      <c r="I21" s="67">
        <v>415228</v>
      </c>
      <c r="J21" s="67">
        <v>416084</v>
      </c>
      <c r="K21" s="67">
        <v>417777</v>
      </c>
      <c r="L21" s="67">
        <v>419313</v>
      </c>
      <c r="M21" s="67">
        <v>417278</v>
      </c>
      <c r="O21" s="209"/>
      <c r="Z21" s="137">
        <v>2006</v>
      </c>
      <c r="AA21" s="93">
        <v>405214</v>
      </c>
      <c r="AB21" s="93">
        <v>402836</v>
      </c>
      <c r="AC21" s="93">
        <v>404374</v>
      </c>
      <c r="AD21" s="93">
        <v>403935</v>
      </c>
      <c r="AE21" s="93">
        <v>403667</v>
      </c>
      <c r="AF21" s="93">
        <v>403250</v>
      </c>
      <c r="AG21" s="93">
        <v>402991</v>
      </c>
      <c r="AH21" s="93">
        <v>404118</v>
      </c>
      <c r="AI21" s="93">
        <v>403476</v>
      </c>
      <c r="AJ21" s="93">
        <v>402907</v>
      </c>
      <c r="AK21" s="93">
        <v>403726</v>
      </c>
      <c r="AL21" s="93">
        <v>404249</v>
      </c>
      <c r="AM21" s="93">
        <v>4844743</v>
      </c>
      <c r="AN21"/>
      <c r="AZ21" s="141" t="s">
        <v>18</v>
      </c>
      <c r="BA21" s="141">
        <v>1991</v>
      </c>
      <c r="BB21" s="141">
        <v>449196</v>
      </c>
    </row>
    <row r="22" spans="1:62" x14ac:dyDescent="0.25">
      <c r="A22" s="123">
        <v>2008</v>
      </c>
      <c r="B22" s="67">
        <v>415071</v>
      </c>
      <c r="C22" s="67">
        <v>415394</v>
      </c>
      <c r="D22" s="67">
        <v>416914</v>
      </c>
      <c r="E22" s="67">
        <v>415389</v>
      </c>
      <c r="F22" s="67">
        <v>415492</v>
      </c>
      <c r="G22" s="67">
        <v>414155</v>
      </c>
      <c r="H22" s="67">
        <v>411095</v>
      </c>
      <c r="I22" s="67">
        <v>406463</v>
      </c>
      <c r="J22" s="67">
        <v>397303</v>
      </c>
      <c r="K22" s="67">
        <v>394173</v>
      </c>
      <c r="L22" s="67">
        <v>392106</v>
      </c>
      <c r="M22" s="67">
        <v>391813</v>
      </c>
      <c r="O22" s="209"/>
      <c r="Z22" s="137">
        <v>2007</v>
      </c>
      <c r="AA22" s="93">
        <v>403730</v>
      </c>
      <c r="AB22" s="93">
        <v>406207</v>
      </c>
      <c r="AC22" s="93">
        <v>407523</v>
      </c>
      <c r="AD22" s="93">
        <v>409689</v>
      </c>
      <c r="AE22" s="93">
        <v>411922</v>
      </c>
      <c r="AF22" s="93">
        <v>413736</v>
      </c>
      <c r="AG22" s="93">
        <v>414315</v>
      </c>
      <c r="AH22" s="93">
        <v>415228</v>
      </c>
      <c r="AI22" s="93">
        <v>416084</v>
      </c>
      <c r="AJ22" s="93">
        <v>417777</v>
      </c>
      <c r="AK22" s="93">
        <v>419313</v>
      </c>
      <c r="AL22" s="93">
        <v>417278</v>
      </c>
      <c r="AM22" s="93">
        <v>4952802</v>
      </c>
      <c r="AN22"/>
      <c r="AZ22" s="141" t="s">
        <v>19</v>
      </c>
      <c r="BA22" s="141">
        <v>1991</v>
      </c>
      <c r="BB22" s="141">
        <v>445822</v>
      </c>
    </row>
    <row r="23" spans="1:62" x14ac:dyDescent="0.25">
      <c r="A23" s="123">
        <v>2009</v>
      </c>
      <c r="B23" s="67">
        <v>390584</v>
      </c>
      <c r="C23" s="67">
        <v>391605</v>
      </c>
      <c r="D23" s="67">
        <v>392053</v>
      </c>
      <c r="E23" s="67">
        <v>392112</v>
      </c>
      <c r="F23" s="67">
        <v>387442</v>
      </c>
      <c r="G23" s="67">
        <v>387677</v>
      </c>
      <c r="H23" s="67">
        <v>386779</v>
      </c>
      <c r="I23" s="67">
        <v>384310</v>
      </c>
      <c r="J23" s="67">
        <v>379932</v>
      </c>
      <c r="K23" s="67">
        <v>377975</v>
      </c>
      <c r="L23" s="67">
        <v>379368</v>
      </c>
      <c r="M23" s="67">
        <v>379698</v>
      </c>
      <c r="O23" s="209"/>
      <c r="Z23" s="137">
        <v>2008</v>
      </c>
      <c r="AA23" s="93">
        <v>415071</v>
      </c>
      <c r="AB23" s="93">
        <v>415394</v>
      </c>
      <c r="AC23" s="93">
        <v>416914</v>
      </c>
      <c r="AD23" s="93">
        <v>415389</v>
      </c>
      <c r="AE23" s="93">
        <v>415492</v>
      </c>
      <c r="AF23" s="93">
        <v>414155</v>
      </c>
      <c r="AG23" s="93">
        <v>411095</v>
      </c>
      <c r="AH23" s="93">
        <v>406463</v>
      </c>
      <c r="AI23" s="93">
        <v>397303</v>
      </c>
      <c r="AJ23" s="93">
        <v>394173</v>
      </c>
      <c r="AK23" s="93">
        <v>392106</v>
      </c>
      <c r="AL23" s="93">
        <v>391813</v>
      </c>
      <c r="AM23" s="93">
        <v>4885368</v>
      </c>
      <c r="AN23"/>
      <c r="AZ23" s="141" t="s">
        <v>20</v>
      </c>
      <c r="BA23" s="141">
        <v>1991</v>
      </c>
      <c r="BB23" s="141">
        <v>429673</v>
      </c>
    </row>
    <row r="24" spans="1:62" x14ac:dyDescent="0.25">
      <c r="A24" s="123">
        <v>2010</v>
      </c>
      <c r="B24" s="67">
        <v>379322</v>
      </c>
      <c r="C24" s="67">
        <v>378555</v>
      </c>
      <c r="D24" s="67">
        <v>377807</v>
      </c>
      <c r="E24" s="67">
        <v>376663</v>
      </c>
      <c r="F24" s="67">
        <v>377515</v>
      </c>
      <c r="G24" s="67">
        <v>378859</v>
      </c>
      <c r="H24" s="67">
        <v>378068</v>
      </c>
      <c r="I24" s="67">
        <v>378425</v>
      </c>
      <c r="J24" s="67">
        <v>378263</v>
      </c>
      <c r="K24" s="67">
        <v>379154</v>
      </c>
      <c r="L24" s="67">
        <v>380171</v>
      </c>
      <c r="M24" s="67">
        <v>380409</v>
      </c>
      <c r="O24" s="209"/>
      <c r="Z24" s="137">
        <v>2009</v>
      </c>
      <c r="AA24" s="93">
        <v>390584</v>
      </c>
      <c r="AB24" s="93">
        <v>391605</v>
      </c>
      <c r="AC24" s="93">
        <v>392053</v>
      </c>
      <c r="AD24" s="93">
        <v>392112</v>
      </c>
      <c r="AE24" s="93">
        <v>387442</v>
      </c>
      <c r="AF24" s="93">
        <v>387677</v>
      </c>
      <c r="AG24" s="93">
        <v>386779</v>
      </c>
      <c r="AH24" s="93">
        <v>384310</v>
      </c>
      <c r="AI24" s="93">
        <v>379932</v>
      </c>
      <c r="AJ24" s="93">
        <v>377975</v>
      </c>
      <c r="AK24" s="93">
        <v>379368</v>
      </c>
      <c r="AL24" s="93">
        <v>379698</v>
      </c>
      <c r="AM24" s="93">
        <v>4629535</v>
      </c>
      <c r="AN24"/>
      <c r="AZ24" s="141" t="s">
        <v>21</v>
      </c>
      <c r="BA24" s="141">
        <v>1991</v>
      </c>
      <c r="BB24" s="141">
        <v>437262</v>
      </c>
    </row>
    <row r="25" spans="1:62" x14ac:dyDescent="0.25">
      <c r="A25" s="123">
        <v>2011</v>
      </c>
      <c r="B25" s="67">
        <v>381189</v>
      </c>
      <c r="C25" s="67">
        <v>382109</v>
      </c>
      <c r="D25" s="67">
        <v>383311</v>
      </c>
      <c r="E25" s="67">
        <v>384008</v>
      </c>
      <c r="F25" s="67">
        <v>385302</v>
      </c>
      <c r="G25" s="67">
        <v>387113</v>
      </c>
      <c r="H25" s="67">
        <v>387495</v>
      </c>
      <c r="I25" s="67">
        <v>387028</v>
      </c>
      <c r="J25" s="67">
        <v>385788</v>
      </c>
      <c r="K25" s="67">
        <v>386595</v>
      </c>
      <c r="L25" s="67">
        <v>386555</v>
      </c>
      <c r="M25" s="67">
        <v>386939</v>
      </c>
      <c r="O25" s="209"/>
      <c r="Z25" s="137">
        <v>2010</v>
      </c>
      <c r="AA25" s="93">
        <v>379322</v>
      </c>
      <c r="AB25" s="93">
        <v>378555</v>
      </c>
      <c r="AC25" s="93">
        <v>377807</v>
      </c>
      <c r="AD25" s="93">
        <v>376663</v>
      </c>
      <c r="AE25" s="93">
        <v>377515</v>
      </c>
      <c r="AF25" s="93">
        <v>378859</v>
      </c>
      <c r="AG25" s="93">
        <v>378068</v>
      </c>
      <c r="AH25" s="93">
        <v>378425</v>
      </c>
      <c r="AI25" s="93">
        <v>378263</v>
      </c>
      <c r="AJ25" s="93">
        <v>379154</v>
      </c>
      <c r="AK25" s="93">
        <v>380171</v>
      </c>
      <c r="AL25" s="93">
        <v>380409</v>
      </c>
      <c r="AM25" s="93">
        <v>4543211</v>
      </c>
      <c r="AN25"/>
      <c r="AZ25" s="141" t="s">
        <v>22</v>
      </c>
      <c r="BA25" s="141">
        <v>1991</v>
      </c>
      <c r="BB25" s="141">
        <v>440400</v>
      </c>
    </row>
    <row r="26" spans="1:62" x14ac:dyDescent="0.25">
      <c r="A26" s="123">
        <v>2012</v>
      </c>
      <c r="B26" s="67">
        <v>386359</v>
      </c>
      <c r="C26" s="67">
        <v>387236</v>
      </c>
      <c r="D26" s="67">
        <v>388113</v>
      </c>
      <c r="E26" s="67">
        <v>387646</v>
      </c>
      <c r="F26" s="67">
        <v>388462</v>
      </c>
      <c r="G26" s="67">
        <v>388291</v>
      </c>
      <c r="H26" s="67">
        <v>388601</v>
      </c>
      <c r="I26" s="67">
        <v>386871</v>
      </c>
      <c r="J26" s="67">
        <v>383735</v>
      </c>
      <c r="K26" s="67">
        <v>382291</v>
      </c>
      <c r="L26" s="67">
        <v>381080</v>
      </c>
      <c r="M26" s="67">
        <v>379716</v>
      </c>
      <c r="O26" s="209"/>
      <c r="Z26" s="137">
        <v>2011</v>
      </c>
      <c r="AA26" s="93">
        <v>381189</v>
      </c>
      <c r="AB26" s="93">
        <v>382109</v>
      </c>
      <c r="AC26" s="93">
        <v>383311</v>
      </c>
      <c r="AD26" s="93">
        <v>384008</v>
      </c>
      <c r="AE26" s="93">
        <v>385302</v>
      </c>
      <c r="AF26" s="93">
        <v>387113</v>
      </c>
      <c r="AG26" s="93">
        <v>387495</v>
      </c>
      <c r="AH26" s="93">
        <v>387028</v>
      </c>
      <c r="AI26" s="93">
        <v>385788</v>
      </c>
      <c r="AJ26" s="93">
        <v>386595</v>
      </c>
      <c r="AK26" s="93">
        <v>386555</v>
      </c>
      <c r="AL26" s="93">
        <v>386939</v>
      </c>
      <c r="AM26" s="93">
        <v>4623432</v>
      </c>
      <c r="AN26"/>
      <c r="AZ26" s="141" t="s">
        <v>11</v>
      </c>
      <c r="BA26" s="141">
        <v>1992</v>
      </c>
      <c r="BB26" s="141">
        <v>441092</v>
      </c>
    </row>
    <row r="27" spans="1:62" x14ac:dyDescent="0.25">
      <c r="A27" s="123">
        <v>2013</v>
      </c>
      <c r="B27" s="67">
        <v>380042</v>
      </c>
      <c r="C27" s="67">
        <v>380414</v>
      </c>
      <c r="D27" s="67">
        <v>380540</v>
      </c>
      <c r="E27" s="67">
        <v>380487</v>
      </c>
      <c r="F27" s="67">
        <v>381372</v>
      </c>
      <c r="G27" s="67">
        <v>381672</v>
      </c>
      <c r="H27" s="67">
        <v>381299</v>
      </c>
      <c r="I27" s="67">
        <v>380486</v>
      </c>
      <c r="J27" s="67">
        <v>380165</v>
      </c>
      <c r="K27" s="67">
        <v>381178</v>
      </c>
      <c r="L27" s="67">
        <v>381224</v>
      </c>
      <c r="M27" s="67">
        <v>380809</v>
      </c>
      <c r="O27" s="209"/>
      <c r="Z27" s="137">
        <v>2012</v>
      </c>
      <c r="AA27" s="93">
        <v>386359</v>
      </c>
      <c r="AB27" s="93">
        <v>387236</v>
      </c>
      <c r="AC27" s="93">
        <v>388113</v>
      </c>
      <c r="AD27" s="93">
        <v>387646</v>
      </c>
      <c r="AE27" s="93">
        <v>388462</v>
      </c>
      <c r="AF27" s="93">
        <v>388291</v>
      </c>
      <c r="AG27" s="93">
        <v>388601</v>
      </c>
      <c r="AH27" s="93">
        <v>386871</v>
      </c>
      <c r="AI27" s="93">
        <v>383735</v>
      </c>
      <c r="AJ27" s="93">
        <v>382291</v>
      </c>
      <c r="AK27" s="93">
        <v>381080</v>
      </c>
      <c r="AL27" s="93">
        <v>379716</v>
      </c>
      <c r="AM27" s="93">
        <v>4628401</v>
      </c>
      <c r="AN27"/>
      <c r="AZ27" s="141" t="s">
        <v>12</v>
      </c>
      <c r="BA27" s="141">
        <v>1992</v>
      </c>
      <c r="BB27" s="141">
        <v>442854</v>
      </c>
    </row>
    <row r="28" spans="1:62" x14ac:dyDescent="0.25">
      <c r="A28" s="123">
        <v>2014</v>
      </c>
      <c r="B28" s="67">
        <v>381819</v>
      </c>
      <c r="C28" s="67">
        <v>381985</v>
      </c>
      <c r="D28" s="67">
        <v>383575</v>
      </c>
      <c r="E28" s="67">
        <v>384265</v>
      </c>
      <c r="F28" s="67">
        <v>385619</v>
      </c>
      <c r="G28" s="67">
        <v>385243</v>
      </c>
      <c r="H28" s="67">
        <v>386243</v>
      </c>
      <c r="I28" s="67">
        <v>384478</v>
      </c>
      <c r="J28" s="67">
        <v>384501</v>
      </c>
      <c r="K28" s="67">
        <v>384700</v>
      </c>
      <c r="L28" s="67">
        <v>386912</v>
      </c>
      <c r="M28" s="67">
        <v>386222</v>
      </c>
      <c r="O28" s="209"/>
      <c r="Z28" s="137">
        <v>2013</v>
      </c>
      <c r="AA28" s="93">
        <v>380042</v>
      </c>
      <c r="AB28" s="93">
        <v>380414</v>
      </c>
      <c r="AC28" s="93">
        <v>380540</v>
      </c>
      <c r="AD28" s="93">
        <v>380487</v>
      </c>
      <c r="AE28" s="93">
        <v>381372</v>
      </c>
      <c r="AF28" s="93">
        <v>381672</v>
      </c>
      <c r="AG28" s="93">
        <v>381299</v>
      </c>
      <c r="AH28" s="93">
        <v>380486</v>
      </c>
      <c r="AI28" s="93">
        <v>380165</v>
      </c>
      <c r="AJ28" s="93">
        <v>381178</v>
      </c>
      <c r="AK28" s="93">
        <v>381224</v>
      </c>
      <c r="AL28" s="93">
        <v>380809</v>
      </c>
      <c r="AM28" s="93">
        <v>4569688</v>
      </c>
      <c r="AN28"/>
      <c r="AZ28" s="141" t="s">
        <v>13</v>
      </c>
      <c r="BA28" s="141">
        <v>1992</v>
      </c>
      <c r="BB28" s="141">
        <v>444758</v>
      </c>
    </row>
    <row r="29" spans="1:62" x14ac:dyDescent="0.25">
      <c r="A29" s="123">
        <v>2015</v>
      </c>
      <c r="B29" s="67">
        <v>386528</v>
      </c>
      <c r="C29" s="67">
        <v>388976</v>
      </c>
      <c r="D29" s="67">
        <v>390817</v>
      </c>
      <c r="E29" s="67">
        <v>393439</v>
      </c>
      <c r="F29" s="67">
        <v>395621</v>
      </c>
      <c r="G29" s="67">
        <v>396973</v>
      </c>
      <c r="H29" s="67">
        <v>396503</v>
      </c>
      <c r="I29" s="67">
        <v>397007</v>
      </c>
      <c r="J29" s="67">
        <v>397326</v>
      </c>
      <c r="K29" s="67">
        <v>399928</v>
      </c>
      <c r="L29" s="67">
        <v>401280</v>
      </c>
      <c r="M29" s="67">
        <v>401440</v>
      </c>
      <c r="O29" s="209"/>
      <c r="Z29" s="137">
        <v>2014</v>
      </c>
      <c r="AA29" s="93">
        <v>381819</v>
      </c>
      <c r="AB29" s="93">
        <v>381985</v>
      </c>
      <c r="AC29" s="93">
        <v>383575</v>
      </c>
      <c r="AD29" s="93">
        <v>384265</v>
      </c>
      <c r="AE29" s="93">
        <v>385619</v>
      </c>
      <c r="AF29" s="93">
        <v>385243</v>
      </c>
      <c r="AG29" s="93">
        <v>386243</v>
      </c>
      <c r="AH29" s="93">
        <v>384478</v>
      </c>
      <c r="AI29" s="93">
        <v>384501</v>
      </c>
      <c r="AJ29" s="93">
        <v>384700</v>
      </c>
      <c r="AK29" s="93">
        <v>386912</v>
      </c>
      <c r="AL29" s="93">
        <v>386222</v>
      </c>
      <c r="AM29" s="93">
        <v>4615562</v>
      </c>
      <c r="AN29"/>
      <c r="AZ29" s="141" t="s">
        <v>14</v>
      </c>
      <c r="BA29" s="141">
        <v>1992</v>
      </c>
      <c r="BB29" s="141">
        <v>448494</v>
      </c>
    </row>
    <row r="30" spans="1:62" x14ac:dyDescent="0.25">
      <c r="A30" s="123">
        <v>2016</v>
      </c>
      <c r="B30" s="67">
        <v>402270</v>
      </c>
      <c r="C30" s="67">
        <v>403917</v>
      </c>
      <c r="D30" s="67">
        <v>405983</v>
      </c>
      <c r="E30" s="67">
        <v>407763</v>
      </c>
      <c r="F30" s="67">
        <v>410338</v>
      </c>
      <c r="G30" s="67">
        <v>412333</v>
      </c>
      <c r="H30" s="67">
        <v>413746</v>
      </c>
      <c r="I30" s="67">
        <v>414242</v>
      </c>
      <c r="J30" s="67">
        <v>414558</v>
      </c>
      <c r="K30" s="67">
        <v>415979</v>
      </c>
      <c r="L30" s="67">
        <v>416046</v>
      </c>
      <c r="M30" s="67">
        <v>416337</v>
      </c>
      <c r="O30" s="209"/>
      <c r="Z30" s="137">
        <v>2015</v>
      </c>
      <c r="AA30" s="93">
        <v>386528</v>
      </c>
      <c r="AB30" s="93">
        <v>388976</v>
      </c>
      <c r="AC30" s="93">
        <v>390817</v>
      </c>
      <c r="AD30" s="93">
        <v>393439</v>
      </c>
      <c r="AE30" s="93">
        <v>395621</v>
      </c>
      <c r="AF30" s="93">
        <v>396973</v>
      </c>
      <c r="AG30" s="93">
        <v>396503</v>
      </c>
      <c r="AH30" s="93">
        <v>397007</v>
      </c>
      <c r="AI30" s="93">
        <v>397326</v>
      </c>
      <c r="AJ30" s="93">
        <v>399928</v>
      </c>
      <c r="AK30" s="93">
        <v>401280</v>
      </c>
      <c r="AL30" s="93">
        <v>401440</v>
      </c>
      <c r="AM30" s="93">
        <v>4745838</v>
      </c>
      <c r="AN30"/>
      <c r="AZ30" s="141" t="s">
        <v>15</v>
      </c>
      <c r="BA30" s="141">
        <v>1992</v>
      </c>
      <c r="BB30" s="141">
        <v>450184</v>
      </c>
    </row>
    <row r="31" spans="1:62" x14ac:dyDescent="0.25">
      <c r="A31" s="123">
        <v>2017</v>
      </c>
      <c r="B31" s="67">
        <v>417833</v>
      </c>
      <c r="C31" s="67">
        <v>419762</v>
      </c>
      <c r="D31" s="67">
        <v>422278</v>
      </c>
      <c r="E31" s="67">
        <v>423747</v>
      </c>
      <c r="F31" s="67">
        <v>425656</v>
      </c>
      <c r="G31" s="67">
        <v>427818</v>
      </c>
      <c r="H31" s="67">
        <v>428209</v>
      </c>
      <c r="I31" s="67">
        <v>428455</v>
      </c>
      <c r="J31" s="67">
        <v>428673</v>
      </c>
      <c r="K31" s="67">
        <v>430232</v>
      </c>
      <c r="L31" s="67">
        <v>429946</v>
      </c>
      <c r="M31" s="67">
        <v>430607</v>
      </c>
      <c r="O31" s="209"/>
      <c r="Z31" s="137">
        <v>2016</v>
      </c>
      <c r="AA31" s="93">
        <v>402270</v>
      </c>
      <c r="AB31" s="93">
        <v>403917</v>
      </c>
      <c r="AC31" s="93">
        <v>405983</v>
      </c>
      <c r="AD31" s="93">
        <v>407763</v>
      </c>
      <c r="AE31" s="93">
        <v>410338</v>
      </c>
      <c r="AF31" s="93">
        <v>412333</v>
      </c>
      <c r="AG31" s="93">
        <v>413746</v>
      </c>
      <c r="AH31" s="93">
        <v>414242</v>
      </c>
      <c r="AI31" s="93">
        <v>414558</v>
      </c>
      <c r="AJ31" s="93">
        <v>415979</v>
      </c>
      <c r="AK31" s="93">
        <v>416046</v>
      </c>
      <c r="AL31" s="93">
        <v>416337</v>
      </c>
      <c r="AM31" s="93">
        <v>4933512</v>
      </c>
      <c r="AN31"/>
      <c r="AZ31" s="141" t="s">
        <v>16</v>
      </c>
      <c r="BA31" s="141">
        <v>1992</v>
      </c>
      <c r="BB31" s="141">
        <v>451298</v>
      </c>
    </row>
    <row r="32" spans="1:62" x14ac:dyDescent="0.25">
      <c r="A32" s="123">
        <v>2018</v>
      </c>
      <c r="B32" s="67">
        <v>429842</v>
      </c>
      <c r="C32" s="67">
        <v>433696</v>
      </c>
      <c r="D32" s="67">
        <v>435710</v>
      </c>
      <c r="E32" s="67">
        <v>437745</v>
      </c>
      <c r="F32" s="67">
        <v>439711</v>
      </c>
      <c r="G32" s="67">
        <v>440929</v>
      </c>
      <c r="H32" s="67">
        <v>444988</v>
      </c>
      <c r="I32" s="67">
        <v>441171</v>
      </c>
      <c r="J32" s="67">
        <v>442049</v>
      </c>
      <c r="K32" s="67">
        <v>442744</v>
      </c>
      <c r="L32" s="67">
        <v>441511</v>
      </c>
      <c r="M32" s="67">
        <v>442015</v>
      </c>
      <c r="O32" s="209"/>
      <c r="Z32" s="137">
        <v>2017</v>
      </c>
      <c r="AA32" s="93">
        <v>417833</v>
      </c>
      <c r="AB32" s="93">
        <v>419762</v>
      </c>
      <c r="AC32" s="93">
        <v>422278</v>
      </c>
      <c r="AD32" s="93">
        <v>423747</v>
      </c>
      <c r="AE32" s="93">
        <v>425656</v>
      </c>
      <c r="AF32" s="93">
        <v>427818</v>
      </c>
      <c r="AG32" s="93">
        <v>428209</v>
      </c>
      <c r="AH32" s="93">
        <v>428455</v>
      </c>
      <c r="AI32" s="93">
        <v>428673</v>
      </c>
      <c r="AJ32" s="93">
        <v>430232</v>
      </c>
      <c r="AK32" s="93">
        <v>429946</v>
      </c>
      <c r="AL32" s="93">
        <v>430607</v>
      </c>
      <c r="AM32" s="93">
        <v>5113216</v>
      </c>
      <c r="AN32"/>
      <c r="AZ32" s="141" t="s">
        <v>17</v>
      </c>
      <c r="BA32" s="141">
        <v>1992</v>
      </c>
      <c r="BB32" s="141">
        <v>453433</v>
      </c>
    </row>
    <row r="33" spans="1:54" x14ac:dyDescent="0.25">
      <c r="A33" s="123">
        <v>2019</v>
      </c>
      <c r="B33" s="67">
        <v>443424</v>
      </c>
      <c r="C33" s="67">
        <v>444717</v>
      </c>
      <c r="D33" s="67">
        <v>446609</v>
      </c>
      <c r="E33" s="67">
        <v>447968</v>
      </c>
      <c r="F33" s="67">
        <v>449615</v>
      </c>
      <c r="G33" s="67">
        <v>451395</v>
      </c>
      <c r="H33" s="67">
        <v>451546</v>
      </c>
      <c r="I33" s="67">
        <v>451166</v>
      </c>
      <c r="J33" s="67">
        <v>452138</v>
      </c>
      <c r="K33" s="67">
        <v>454070</v>
      </c>
      <c r="L33" s="96">
        <v>452668</v>
      </c>
      <c r="M33" s="67">
        <v>455566</v>
      </c>
      <c r="O33" s="209"/>
      <c r="Z33" s="137">
        <v>2018</v>
      </c>
      <c r="AA33" s="93">
        <v>429842</v>
      </c>
      <c r="AB33" s="93">
        <v>433696</v>
      </c>
      <c r="AC33" s="93">
        <v>435710</v>
      </c>
      <c r="AD33" s="93">
        <v>437745</v>
      </c>
      <c r="AE33" s="93">
        <v>439711</v>
      </c>
      <c r="AF33" s="93">
        <v>440929</v>
      </c>
      <c r="AG33" s="93">
        <v>444988</v>
      </c>
      <c r="AH33" s="93">
        <v>441171</v>
      </c>
      <c r="AI33" s="93">
        <v>442049</v>
      </c>
      <c r="AJ33" s="93">
        <v>442744</v>
      </c>
      <c r="AK33" s="93">
        <v>441511</v>
      </c>
      <c r="AL33" s="93">
        <v>442015</v>
      </c>
      <c r="AM33" s="93">
        <v>5272111</v>
      </c>
      <c r="AN33"/>
      <c r="AZ33" s="141" t="s">
        <v>18</v>
      </c>
      <c r="BA33" s="141">
        <v>1992</v>
      </c>
      <c r="BB33" s="141">
        <v>453395</v>
      </c>
    </row>
    <row r="34" spans="1:54" x14ac:dyDescent="0.25">
      <c r="A34" s="123">
        <v>2020</v>
      </c>
      <c r="B34" s="67">
        <v>456534</v>
      </c>
      <c r="C34" s="67">
        <v>458966</v>
      </c>
      <c r="D34" s="67">
        <v>460033</v>
      </c>
      <c r="E34" s="67">
        <v>429407</v>
      </c>
      <c r="F34" s="67">
        <v>411817</v>
      </c>
      <c r="G34" s="67">
        <v>410557</v>
      </c>
      <c r="H34" s="67">
        <v>415154</v>
      </c>
      <c r="I34" s="67">
        <v>411176</v>
      </c>
      <c r="J34" s="67">
        <v>404869</v>
      </c>
      <c r="K34" s="67">
        <v>368162</v>
      </c>
      <c r="L34" s="67">
        <v>366750</v>
      </c>
      <c r="M34" s="67">
        <v>379302</v>
      </c>
      <c r="O34" s="209"/>
      <c r="Z34" s="137">
        <v>2019</v>
      </c>
      <c r="AA34" s="93">
        <v>443424</v>
      </c>
      <c r="AB34" s="93">
        <v>444717</v>
      </c>
      <c r="AC34" s="93">
        <v>446609</v>
      </c>
      <c r="AD34" s="93">
        <v>447968</v>
      </c>
      <c r="AE34" s="93">
        <v>449615</v>
      </c>
      <c r="AF34" s="93">
        <v>451395</v>
      </c>
      <c r="AG34" s="93">
        <v>451546</v>
      </c>
      <c r="AH34" s="93">
        <v>451166</v>
      </c>
      <c r="AI34" s="93">
        <v>452138</v>
      </c>
      <c r="AJ34" s="93">
        <v>454070</v>
      </c>
      <c r="AK34" s="93">
        <v>454283</v>
      </c>
      <c r="AL34" s="93">
        <v>455566</v>
      </c>
      <c r="AM34" s="93">
        <v>5402497</v>
      </c>
      <c r="AN34"/>
      <c r="AZ34" s="141" t="s">
        <v>19</v>
      </c>
      <c r="BA34" s="141">
        <v>1992</v>
      </c>
      <c r="BB34" s="141">
        <v>449461</v>
      </c>
    </row>
    <row r="35" spans="1:54" x14ac:dyDescent="0.25">
      <c r="A35" s="135">
        <v>2021</v>
      </c>
      <c r="B35" s="67">
        <v>397999</v>
      </c>
      <c r="C35" s="67">
        <v>0</v>
      </c>
      <c r="D35" s="67">
        <v>0</v>
      </c>
      <c r="E35" s="67">
        <v>0</v>
      </c>
      <c r="F35" s="67">
        <v>0</v>
      </c>
      <c r="G35" s="67">
        <v>0</v>
      </c>
      <c r="H35" s="67">
        <v>0</v>
      </c>
      <c r="I35" s="67">
        <v>0</v>
      </c>
      <c r="J35" s="67">
        <v>0</v>
      </c>
      <c r="K35" s="67">
        <v>0</v>
      </c>
      <c r="L35" s="67">
        <v>0</v>
      </c>
      <c r="M35" s="67">
        <v>0</v>
      </c>
      <c r="O35" s="209"/>
      <c r="Z35" s="137">
        <v>2020</v>
      </c>
      <c r="AA35" s="93">
        <v>456534</v>
      </c>
      <c r="AB35" s="93">
        <v>458966</v>
      </c>
      <c r="AC35" s="93">
        <v>460033</v>
      </c>
      <c r="AD35" s="93">
        <v>429407</v>
      </c>
      <c r="AE35" s="93">
        <v>411817</v>
      </c>
      <c r="AF35" s="93">
        <v>410557</v>
      </c>
      <c r="AG35" s="93">
        <v>415154</v>
      </c>
      <c r="AH35" s="93">
        <v>411176</v>
      </c>
      <c r="AI35" s="93">
        <v>404869</v>
      </c>
      <c r="AJ35" s="93">
        <v>368162</v>
      </c>
      <c r="AK35" s="93">
        <v>366750</v>
      </c>
      <c r="AL35" s="93">
        <v>379302</v>
      </c>
      <c r="AM35" s="93">
        <v>4972727</v>
      </c>
      <c r="AN35"/>
      <c r="AZ35" s="141" t="s">
        <v>20</v>
      </c>
      <c r="BA35" s="141">
        <v>1992</v>
      </c>
      <c r="BB35" s="141">
        <v>446097</v>
      </c>
    </row>
    <row r="36" spans="1:54" x14ac:dyDescent="0.25">
      <c r="N36" s="174"/>
      <c r="Z36" s="137">
        <v>2021</v>
      </c>
      <c r="AA36" s="93">
        <v>397999</v>
      </c>
      <c r="AB36" s="93"/>
      <c r="AC36" s="93"/>
      <c r="AD36" s="93"/>
      <c r="AE36" s="93"/>
      <c r="AF36" s="93"/>
      <c r="AG36" s="93"/>
      <c r="AH36" s="93"/>
      <c r="AI36" s="93"/>
      <c r="AJ36" s="93"/>
      <c r="AK36" s="93"/>
      <c r="AL36" s="93"/>
      <c r="AM36" s="93">
        <v>397999</v>
      </c>
      <c r="AZ36" s="141" t="s">
        <v>21</v>
      </c>
      <c r="BA36" s="141">
        <v>1992</v>
      </c>
      <c r="BB36" s="141">
        <v>444444</v>
      </c>
    </row>
    <row r="37" spans="1:54" x14ac:dyDescent="0.25">
      <c r="Z37"/>
      <c r="AZ37" s="141" t="s">
        <v>22</v>
      </c>
      <c r="BA37" s="141">
        <v>1992</v>
      </c>
      <c r="BB37" s="141">
        <v>441013</v>
      </c>
    </row>
    <row r="38" spans="1:54" x14ac:dyDescent="0.25">
      <c r="Z38"/>
      <c r="AZ38" s="141" t="s">
        <v>11</v>
      </c>
      <c r="BA38" s="141">
        <v>1993</v>
      </c>
      <c r="BB38" s="141">
        <v>440974</v>
      </c>
    </row>
    <row r="39" spans="1:54" x14ac:dyDescent="0.25">
      <c r="Z39"/>
      <c r="AZ39" s="141" t="s">
        <v>12</v>
      </c>
      <c r="BA39" s="141">
        <v>1993</v>
      </c>
      <c r="BB39" s="141">
        <v>439838</v>
      </c>
    </row>
    <row r="40" spans="1:54" x14ac:dyDescent="0.25">
      <c r="Z40"/>
      <c r="AZ40" s="141" t="s">
        <v>13</v>
      </c>
      <c r="BA40" s="141">
        <v>1993</v>
      </c>
      <c r="BB40" s="141">
        <v>440145</v>
      </c>
    </row>
    <row r="41" spans="1:54" x14ac:dyDescent="0.25">
      <c r="Z41"/>
      <c r="AZ41" s="141" t="s">
        <v>14</v>
      </c>
      <c r="BA41" s="141">
        <v>1993</v>
      </c>
      <c r="BB41" s="141">
        <v>439506</v>
      </c>
    </row>
    <row r="42" spans="1:54" x14ac:dyDescent="0.25">
      <c r="Z42"/>
      <c r="AZ42" s="141" t="s">
        <v>15</v>
      </c>
      <c r="BA42" s="141">
        <v>1993</v>
      </c>
      <c r="BB42" s="141">
        <v>443295</v>
      </c>
    </row>
    <row r="43" spans="1:54" x14ac:dyDescent="0.25">
      <c r="Z43"/>
      <c r="AZ43" s="141" t="s">
        <v>16</v>
      </c>
      <c r="BA43" s="141">
        <v>1993</v>
      </c>
      <c r="BB43" s="141">
        <v>445770</v>
      </c>
    </row>
    <row r="44" spans="1:54" x14ac:dyDescent="0.25">
      <c r="Z44"/>
      <c r="AZ44" s="141" t="s">
        <v>17</v>
      </c>
      <c r="BA44" s="141">
        <v>1993</v>
      </c>
      <c r="BB44" s="141">
        <v>446362</v>
      </c>
    </row>
    <row r="45" spans="1:54" x14ac:dyDescent="0.25">
      <c r="Z45"/>
      <c r="AZ45" s="141" t="s">
        <v>18</v>
      </c>
      <c r="BA45" s="141">
        <v>1993</v>
      </c>
      <c r="BB45" s="141">
        <v>446146</v>
      </c>
    </row>
    <row r="46" spans="1:54" x14ac:dyDescent="0.25">
      <c r="Z46"/>
      <c r="AZ46" s="141" t="s">
        <v>19</v>
      </c>
      <c r="BA46" s="141">
        <v>1993</v>
      </c>
      <c r="BB46" s="141">
        <v>442253</v>
      </c>
    </row>
    <row r="47" spans="1:54" x14ac:dyDescent="0.25">
      <c r="Z47"/>
      <c r="AZ47" s="141" t="s">
        <v>20</v>
      </c>
      <c r="BA47" s="141">
        <v>1993</v>
      </c>
      <c r="BB47" s="141">
        <v>439873</v>
      </c>
    </row>
    <row r="48" spans="1:54" x14ac:dyDescent="0.25">
      <c r="Z48"/>
      <c r="AZ48" s="141" t="s">
        <v>21</v>
      </c>
      <c r="BA48" s="141">
        <v>1993</v>
      </c>
      <c r="BB48" s="141">
        <v>438895</v>
      </c>
    </row>
    <row r="49" spans="26:54" x14ac:dyDescent="0.25">
      <c r="Z49"/>
      <c r="AZ49" s="141" t="s">
        <v>22</v>
      </c>
      <c r="BA49" s="141">
        <v>1993</v>
      </c>
      <c r="BB49" s="141">
        <v>437961</v>
      </c>
    </row>
    <row r="50" spans="26:54" x14ac:dyDescent="0.25">
      <c r="Z50"/>
      <c r="AZ50" s="141" t="s">
        <v>11</v>
      </c>
      <c r="BA50" s="141">
        <v>1994</v>
      </c>
      <c r="BB50" s="141">
        <v>437497</v>
      </c>
    </row>
    <row r="51" spans="26:54" x14ac:dyDescent="0.25">
      <c r="Z51"/>
      <c r="AZ51" s="141" t="s">
        <v>12</v>
      </c>
      <c r="BA51" s="141">
        <v>1994</v>
      </c>
      <c r="BB51" s="141">
        <v>434257</v>
      </c>
    </row>
    <row r="52" spans="26:54" x14ac:dyDescent="0.25">
      <c r="Z52"/>
      <c r="AZ52" s="141" t="s">
        <v>13</v>
      </c>
      <c r="BA52" s="141">
        <v>1994</v>
      </c>
      <c r="BB52" s="141">
        <v>433680</v>
      </c>
    </row>
    <row r="53" spans="26:54" x14ac:dyDescent="0.25">
      <c r="Z53"/>
      <c r="AZ53" s="141" t="s">
        <v>14</v>
      </c>
      <c r="BA53" s="141">
        <v>1994</v>
      </c>
      <c r="BB53" s="141">
        <v>435904</v>
      </c>
    </row>
    <row r="54" spans="26:54" x14ac:dyDescent="0.25">
      <c r="Z54"/>
      <c r="AZ54" s="141" t="s">
        <v>15</v>
      </c>
      <c r="BA54" s="141">
        <v>1994</v>
      </c>
      <c r="BB54" s="141">
        <v>433210</v>
      </c>
    </row>
    <row r="55" spans="26:54" x14ac:dyDescent="0.25">
      <c r="Z55"/>
      <c r="AZ55" s="141" t="s">
        <v>16</v>
      </c>
      <c r="BA55" s="141">
        <v>1994</v>
      </c>
      <c r="BB55" s="141">
        <v>433354</v>
      </c>
    </row>
    <row r="56" spans="26:54" x14ac:dyDescent="0.25">
      <c r="Z56"/>
      <c r="AZ56" s="141" t="s">
        <v>17</v>
      </c>
      <c r="BA56" s="141">
        <v>1994</v>
      </c>
      <c r="BB56" s="141">
        <v>439224</v>
      </c>
    </row>
    <row r="57" spans="26:54" x14ac:dyDescent="0.25">
      <c r="Z57"/>
      <c r="AZ57" s="141" t="s">
        <v>18</v>
      </c>
      <c r="BA57" s="141">
        <v>1994</v>
      </c>
      <c r="BB57" s="141">
        <v>432599</v>
      </c>
    </row>
    <row r="58" spans="26:54" x14ac:dyDescent="0.25">
      <c r="Z58"/>
      <c r="AZ58" s="141" t="s">
        <v>19</v>
      </c>
      <c r="BA58" s="141">
        <v>1994</v>
      </c>
      <c r="BB58" s="141">
        <v>426787</v>
      </c>
    </row>
    <row r="59" spans="26:54" x14ac:dyDescent="0.25">
      <c r="Z59"/>
      <c r="AZ59" s="141" t="s">
        <v>20</v>
      </c>
      <c r="BA59" s="141">
        <v>1994</v>
      </c>
      <c r="BB59" s="141">
        <v>425387</v>
      </c>
    </row>
    <row r="60" spans="26:54" x14ac:dyDescent="0.25">
      <c r="Z60"/>
      <c r="AZ60" s="141" t="s">
        <v>21</v>
      </c>
      <c r="BA60" s="141">
        <v>1994</v>
      </c>
      <c r="BB60" s="141">
        <v>431935</v>
      </c>
    </row>
    <row r="61" spans="26:54" x14ac:dyDescent="0.25">
      <c r="Z61"/>
      <c r="AZ61" s="141" t="s">
        <v>22</v>
      </c>
      <c r="BA61" s="141">
        <v>1994</v>
      </c>
      <c r="BB61" s="141">
        <v>423285</v>
      </c>
    </row>
    <row r="62" spans="26:54" x14ac:dyDescent="0.25">
      <c r="Z62"/>
      <c r="AZ62" s="141" t="s">
        <v>11</v>
      </c>
      <c r="BA62" s="141">
        <v>1995</v>
      </c>
      <c r="BB62" s="141">
        <v>427201</v>
      </c>
    </row>
    <row r="63" spans="26:54" x14ac:dyDescent="0.25">
      <c r="Z63"/>
      <c r="AZ63" s="141" t="s">
        <v>12</v>
      </c>
      <c r="BA63" s="141">
        <v>1995</v>
      </c>
      <c r="BB63" s="141">
        <v>428280</v>
      </c>
    </row>
    <row r="64" spans="26:54" x14ac:dyDescent="0.25">
      <c r="Z64"/>
      <c r="AZ64" s="141" t="s">
        <v>13</v>
      </c>
      <c r="BA64" s="141">
        <v>1995</v>
      </c>
      <c r="BB64" s="141">
        <v>428601</v>
      </c>
    </row>
    <row r="65" spans="26:54" x14ac:dyDescent="0.25">
      <c r="Z65"/>
      <c r="AZ65" s="141" t="s">
        <v>14</v>
      </c>
      <c r="BA65" s="141">
        <v>1995</v>
      </c>
      <c r="BB65" s="141">
        <v>425008</v>
      </c>
    </row>
    <row r="66" spans="26:54" x14ac:dyDescent="0.25">
      <c r="Z66"/>
      <c r="AZ66" s="141" t="s">
        <v>15</v>
      </c>
      <c r="BA66" s="141">
        <v>1995</v>
      </c>
      <c r="BB66" s="141">
        <v>425260</v>
      </c>
    </row>
    <row r="67" spans="26:54" x14ac:dyDescent="0.25">
      <c r="Z67"/>
      <c r="AZ67" s="141" t="s">
        <v>16</v>
      </c>
      <c r="BA67" s="141">
        <v>1995</v>
      </c>
      <c r="BB67" s="141">
        <v>429036</v>
      </c>
    </row>
    <row r="68" spans="26:54" x14ac:dyDescent="0.25">
      <c r="Z68"/>
      <c r="AZ68" s="141" t="s">
        <v>17</v>
      </c>
      <c r="BA68" s="141">
        <v>1995</v>
      </c>
      <c r="BB68" s="141">
        <v>430971</v>
      </c>
    </row>
    <row r="69" spans="26:54" x14ac:dyDescent="0.25">
      <c r="Z69"/>
      <c r="AZ69" s="141" t="s">
        <v>18</v>
      </c>
      <c r="BA69" s="141">
        <v>1995</v>
      </c>
      <c r="BB69" s="141">
        <v>432279</v>
      </c>
    </row>
    <row r="70" spans="26:54" x14ac:dyDescent="0.25">
      <c r="Z70"/>
      <c r="AZ70" s="141" t="s">
        <v>19</v>
      </c>
      <c r="BA70" s="141">
        <v>1995</v>
      </c>
      <c r="BB70" s="141">
        <v>430526</v>
      </c>
    </row>
    <row r="71" spans="26:54" x14ac:dyDescent="0.25">
      <c r="Z71"/>
      <c r="AZ71" s="141" t="s">
        <v>20</v>
      </c>
      <c r="BA71" s="141">
        <v>1995</v>
      </c>
      <c r="BB71" s="141">
        <v>430491</v>
      </c>
    </row>
    <row r="72" spans="26:54" x14ac:dyDescent="0.25">
      <c r="Z72"/>
      <c r="AZ72" s="141" t="s">
        <v>21</v>
      </c>
      <c r="BA72" s="141">
        <v>1995</v>
      </c>
      <c r="BB72" s="141">
        <v>432550</v>
      </c>
    </row>
    <row r="73" spans="26:54" x14ac:dyDescent="0.25">
      <c r="Z73"/>
      <c r="AZ73" s="141" t="s">
        <v>22</v>
      </c>
      <c r="BA73" s="141">
        <v>1995</v>
      </c>
      <c r="BB73" s="141">
        <v>433827</v>
      </c>
    </row>
    <row r="74" spans="26:54" x14ac:dyDescent="0.25">
      <c r="Z74"/>
      <c r="AZ74" s="141" t="s">
        <v>11</v>
      </c>
      <c r="BA74" s="141">
        <v>1996</v>
      </c>
      <c r="BB74" s="141">
        <v>435941</v>
      </c>
    </row>
    <row r="75" spans="26:54" x14ac:dyDescent="0.25">
      <c r="Z75"/>
      <c r="AZ75" s="141" t="s">
        <v>12</v>
      </c>
      <c r="BA75" s="141">
        <v>1996</v>
      </c>
      <c r="BB75" s="141">
        <v>435178</v>
      </c>
    </row>
    <row r="76" spans="26:54" x14ac:dyDescent="0.25">
      <c r="Z76"/>
      <c r="AZ76" s="141" t="s">
        <v>13</v>
      </c>
      <c r="BA76" s="141">
        <v>1996</v>
      </c>
      <c r="BB76" s="141">
        <v>436153</v>
      </c>
    </row>
    <row r="77" spans="26:54" x14ac:dyDescent="0.25">
      <c r="Z77"/>
      <c r="AZ77" s="141" t="s">
        <v>14</v>
      </c>
      <c r="BA77" s="141">
        <v>1996</v>
      </c>
      <c r="BB77" s="141">
        <v>436458</v>
      </c>
    </row>
    <row r="78" spans="26:54" x14ac:dyDescent="0.25">
      <c r="Z78"/>
      <c r="AZ78" s="141" t="s">
        <v>15</v>
      </c>
      <c r="BA78" s="141">
        <v>1996</v>
      </c>
      <c r="BB78" s="141">
        <v>441722</v>
      </c>
    </row>
    <row r="79" spans="26:54" x14ac:dyDescent="0.25">
      <c r="Z79"/>
      <c r="AZ79" s="141" t="s">
        <v>16</v>
      </c>
      <c r="BA79" s="141">
        <v>1996</v>
      </c>
      <c r="BB79" s="141">
        <v>441252</v>
      </c>
    </row>
    <row r="80" spans="26:54" x14ac:dyDescent="0.25">
      <c r="Z80"/>
      <c r="AZ80" s="141" t="s">
        <v>17</v>
      </c>
      <c r="BA80" s="141">
        <v>1996</v>
      </c>
      <c r="BB80" s="141">
        <v>437205</v>
      </c>
    </row>
    <row r="81" spans="26:54" x14ac:dyDescent="0.25">
      <c r="Z81"/>
      <c r="AZ81" s="141" t="s">
        <v>18</v>
      </c>
      <c r="BA81" s="141">
        <v>1996</v>
      </c>
      <c r="BB81" s="141">
        <v>438343</v>
      </c>
    </row>
    <row r="82" spans="26:54" x14ac:dyDescent="0.25">
      <c r="Z82"/>
      <c r="AZ82" s="141" t="s">
        <v>19</v>
      </c>
      <c r="BA82" s="141">
        <v>1996</v>
      </c>
      <c r="BB82" s="141">
        <v>440622</v>
      </c>
    </row>
    <row r="83" spans="26:54" x14ac:dyDescent="0.25">
      <c r="Z83"/>
      <c r="AZ83" s="141" t="s">
        <v>20</v>
      </c>
      <c r="BA83" s="141">
        <v>1996</v>
      </c>
      <c r="BB83" s="141">
        <v>440852</v>
      </c>
    </row>
    <row r="84" spans="26:54" x14ac:dyDescent="0.25">
      <c r="Z84"/>
      <c r="AZ84" s="141" t="s">
        <v>21</v>
      </c>
      <c r="BA84" s="141">
        <v>1996</v>
      </c>
      <c r="BB84" s="141">
        <v>442076</v>
      </c>
    </row>
    <row r="85" spans="26:54" x14ac:dyDescent="0.25">
      <c r="Z85"/>
      <c r="AZ85" s="141" t="s">
        <v>22</v>
      </c>
      <c r="BA85" s="141">
        <v>1996</v>
      </c>
      <c r="BB85" s="141">
        <v>446367</v>
      </c>
    </row>
    <row r="86" spans="26:54" x14ac:dyDescent="0.25">
      <c r="Z86"/>
      <c r="AZ86" s="141" t="s">
        <v>11</v>
      </c>
      <c r="BA86" s="141">
        <v>1997</v>
      </c>
      <c r="BB86" s="141">
        <v>445713</v>
      </c>
    </row>
    <row r="87" spans="26:54" x14ac:dyDescent="0.25">
      <c r="Z87"/>
      <c r="AZ87" s="141" t="s">
        <v>12</v>
      </c>
      <c r="BA87" s="141">
        <v>1997</v>
      </c>
      <c r="BB87" s="141">
        <v>446123</v>
      </c>
    </row>
    <row r="88" spans="26:54" x14ac:dyDescent="0.25">
      <c r="Z88"/>
      <c r="AZ88" s="141" t="s">
        <v>13</v>
      </c>
      <c r="BA88" s="141">
        <v>1997</v>
      </c>
      <c r="BB88" s="141">
        <v>447469</v>
      </c>
    </row>
    <row r="89" spans="26:54" x14ac:dyDescent="0.25">
      <c r="Z89"/>
      <c r="AZ89" s="141" t="s">
        <v>14</v>
      </c>
      <c r="BA89" s="141">
        <v>1997</v>
      </c>
      <c r="BB89" s="141">
        <v>448788</v>
      </c>
    </row>
    <row r="90" spans="26:54" x14ac:dyDescent="0.25">
      <c r="Z90"/>
      <c r="AZ90" s="141" t="s">
        <v>15</v>
      </c>
      <c r="BA90" s="141">
        <v>1997</v>
      </c>
      <c r="BB90" s="141">
        <v>449869</v>
      </c>
    </row>
    <row r="91" spans="26:54" x14ac:dyDescent="0.25">
      <c r="Z91"/>
      <c r="AZ91" s="141" t="s">
        <v>16</v>
      </c>
      <c r="BA91" s="141">
        <v>1997</v>
      </c>
      <c r="BB91" s="141">
        <v>452606</v>
      </c>
    </row>
    <row r="92" spans="26:54" x14ac:dyDescent="0.25">
      <c r="Z92"/>
      <c r="AZ92" s="141" t="s">
        <v>17</v>
      </c>
      <c r="BA92" s="141">
        <v>1997</v>
      </c>
      <c r="BB92" s="141">
        <v>455454</v>
      </c>
    </row>
    <row r="93" spans="26:54" x14ac:dyDescent="0.25">
      <c r="Z93"/>
      <c r="AZ93" s="141" t="s">
        <v>18</v>
      </c>
      <c r="BA93" s="141">
        <v>1997</v>
      </c>
      <c r="BB93" s="141">
        <v>455939</v>
      </c>
    </row>
    <row r="94" spans="26:54" x14ac:dyDescent="0.25">
      <c r="Z94"/>
      <c r="AZ94" s="141" t="s">
        <v>19</v>
      </c>
      <c r="BA94" s="141">
        <v>1997</v>
      </c>
      <c r="BB94" s="141">
        <v>454767</v>
      </c>
    </row>
    <row r="95" spans="26:54" x14ac:dyDescent="0.25">
      <c r="Z95"/>
      <c r="AZ95" s="141" t="s">
        <v>20</v>
      </c>
      <c r="BA95" s="141">
        <v>1997</v>
      </c>
      <c r="BB95" s="141">
        <v>454783</v>
      </c>
    </row>
    <row r="96" spans="26:54" x14ac:dyDescent="0.25">
      <c r="Z96"/>
      <c r="AZ96" s="141" t="s">
        <v>21</v>
      </c>
      <c r="BA96" s="141">
        <v>1997</v>
      </c>
      <c r="BB96" s="141">
        <v>456119</v>
      </c>
    </row>
    <row r="97" spans="26:54" x14ac:dyDescent="0.25">
      <c r="Z97"/>
      <c r="AZ97" s="141" t="s">
        <v>22</v>
      </c>
      <c r="BA97" s="141">
        <v>1997</v>
      </c>
      <c r="BB97" s="141">
        <v>455488</v>
      </c>
    </row>
    <row r="98" spans="26:54" x14ac:dyDescent="0.25">
      <c r="Z98"/>
      <c r="AZ98" s="141" t="s">
        <v>11</v>
      </c>
      <c r="BA98" s="141">
        <v>1998</v>
      </c>
      <c r="BB98" s="141">
        <v>459275</v>
      </c>
    </row>
    <row r="99" spans="26:54" x14ac:dyDescent="0.25">
      <c r="Z99"/>
      <c r="AZ99" s="141" t="s">
        <v>12</v>
      </c>
      <c r="BA99" s="141">
        <v>1998</v>
      </c>
      <c r="BB99" s="141">
        <v>461096</v>
      </c>
    </row>
    <row r="100" spans="26:54" x14ac:dyDescent="0.25">
      <c r="Z100"/>
      <c r="AZ100" s="141" t="s">
        <v>13</v>
      </c>
      <c r="BA100" s="141">
        <v>1998</v>
      </c>
      <c r="BB100" s="141">
        <v>463887</v>
      </c>
    </row>
    <row r="101" spans="26:54" x14ac:dyDescent="0.25">
      <c r="Z101"/>
      <c r="AZ101" s="141" t="s">
        <v>14</v>
      </c>
      <c r="BA101" s="141">
        <v>1998</v>
      </c>
      <c r="BB101" s="141">
        <v>465979</v>
      </c>
    </row>
    <row r="102" spans="26:54" x14ac:dyDescent="0.25">
      <c r="Z102"/>
      <c r="AZ102" s="141" t="s">
        <v>15</v>
      </c>
      <c r="BA102" s="141">
        <v>1998</v>
      </c>
      <c r="BB102" s="141">
        <v>468667</v>
      </c>
    </row>
    <row r="103" spans="26:54" x14ac:dyDescent="0.25">
      <c r="Z103"/>
      <c r="AZ103" s="141" t="s">
        <v>16</v>
      </c>
      <c r="BA103" s="141">
        <v>1998</v>
      </c>
      <c r="BB103" s="141">
        <v>473148</v>
      </c>
    </row>
    <row r="104" spans="26:54" x14ac:dyDescent="0.25">
      <c r="Z104"/>
      <c r="AZ104" s="141" t="s">
        <v>17</v>
      </c>
      <c r="BA104" s="141">
        <v>1998</v>
      </c>
      <c r="BB104" s="141">
        <v>474577</v>
      </c>
    </row>
    <row r="105" spans="26:54" x14ac:dyDescent="0.25">
      <c r="Z105"/>
      <c r="AZ105" s="141" t="s">
        <v>18</v>
      </c>
      <c r="BA105" s="141">
        <v>1998</v>
      </c>
      <c r="BB105" s="141">
        <v>470829</v>
      </c>
    </row>
    <row r="106" spans="26:54" x14ac:dyDescent="0.25">
      <c r="Z106"/>
      <c r="AZ106" s="141" t="s">
        <v>19</v>
      </c>
      <c r="BA106" s="141">
        <v>1998</v>
      </c>
      <c r="BB106" s="141">
        <v>475971</v>
      </c>
    </row>
    <row r="107" spans="26:54" x14ac:dyDescent="0.25">
      <c r="Z107"/>
      <c r="AZ107" s="141" t="s">
        <v>20</v>
      </c>
      <c r="BA107" s="141">
        <v>1998</v>
      </c>
      <c r="BB107" s="141">
        <v>477264</v>
      </c>
    </row>
    <row r="108" spans="26:54" x14ac:dyDescent="0.25">
      <c r="Z108"/>
      <c r="AZ108" s="141" t="s">
        <v>21</v>
      </c>
      <c r="BA108" s="141">
        <v>1998</v>
      </c>
      <c r="BB108" s="141">
        <v>479530</v>
      </c>
    </row>
    <row r="109" spans="26:54" x14ac:dyDescent="0.25">
      <c r="Z109"/>
      <c r="AZ109" s="141" t="s">
        <v>22</v>
      </c>
      <c r="BA109" s="141">
        <v>1998</v>
      </c>
      <c r="BB109" s="141">
        <v>481077</v>
      </c>
    </row>
    <row r="110" spans="26:54" x14ac:dyDescent="0.25">
      <c r="Z110"/>
      <c r="AZ110" s="141" t="s">
        <v>11</v>
      </c>
      <c r="BA110" s="141">
        <v>1999</v>
      </c>
      <c r="BB110" s="141">
        <v>482248</v>
      </c>
    </row>
    <row r="111" spans="26:54" x14ac:dyDescent="0.25">
      <c r="Z111"/>
      <c r="AZ111" s="141" t="s">
        <v>12</v>
      </c>
      <c r="BA111" s="141">
        <v>1999</v>
      </c>
      <c r="BB111" s="141">
        <v>483826</v>
      </c>
    </row>
    <row r="112" spans="26:54" x14ac:dyDescent="0.25">
      <c r="Z112"/>
      <c r="AZ112" s="141" t="s">
        <v>13</v>
      </c>
      <c r="BA112" s="141">
        <v>1999</v>
      </c>
      <c r="BB112" s="141">
        <v>488942</v>
      </c>
    </row>
    <row r="113" spans="26:54" x14ac:dyDescent="0.25">
      <c r="Z113"/>
      <c r="AZ113" s="141" t="s">
        <v>14</v>
      </c>
      <c r="BA113" s="141">
        <v>1999</v>
      </c>
      <c r="BB113" s="141">
        <v>490407</v>
      </c>
    </row>
    <row r="114" spans="26:54" x14ac:dyDescent="0.25">
      <c r="Z114"/>
      <c r="AZ114" s="141" t="s">
        <v>15</v>
      </c>
      <c r="BA114" s="141">
        <v>1999</v>
      </c>
      <c r="BB114" s="141">
        <v>493798</v>
      </c>
    </row>
    <row r="115" spans="26:54" x14ac:dyDescent="0.25">
      <c r="Z115"/>
      <c r="AZ115" s="141" t="s">
        <v>16</v>
      </c>
      <c r="BA115" s="141">
        <v>1999</v>
      </c>
      <c r="BB115" s="141">
        <v>498091</v>
      </c>
    </row>
    <row r="116" spans="26:54" x14ac:dyDescent="0.25">
      <c r="Z116"/>
      <c r="AZ116" s="141" t="s">
        <v>17</v>
      </c>
      <c r="BA116" s="141">
        <v>1999</v>
      </c>
      <c r="BB116" s="141">
        <v>501670</v>
      </c>
    </row>
    <row r="117" spans="26:54" x14ac:dyDescent="0.25">
      <c r="Z117"/>
      <c r="AZ117" s="141" t="s">
        <v>18</v>
      </c>
      <c r="BA117" s="141">
        <v>1999</v>
      </c>
      <c r="BB117" s="141">
        <v>503141</v>
      </c>
    </row>
    <row r="118" spans="26:54" x14ac:dyDescent="0.25">
      <c r="Z118"/>
      <c r="AZ118" s="141" t="s">
        <v>19</v>
      </c>
      <c r="BA118" s="141">
        <v>1999</v>
      </c>
      <c r="BB118" s="141">
        <v>501093</v>
      </c>
    </row>
    <row r="119" spans="26:54" x14ac:dyDescent="0.25">
      <c r="Z119"/>
      <c r="AZ119" s="141" t="s">
        <v>20</v>
      </c>
      <c r="BA119" s="141">
        <v>1999</v>
      </c>
      <c r="BB119" s="141">
        <v>502925</v>
      </c>
    </row>
    <row r="120" spans="26:54" x14ac:dyDescent="0.25">
      <c r="Z120"/>
      <c r="AZ120" s="141" t="s">
        <v>21</v>
      </c>
      <c r="BA120" s="141">
        <v>1999</v>
      </c>
      <c r="BB120" s="141">
        <v>506100</v>
      </c>
    </row>
    <row r="121" spans="26:54" x14ac:dyDescent="0.25">
      <c r="Z121"/>
      <c r="AZ121" s="141" t="s">
        <v>22</v>
      </c>
      <c r="BA121" s="141">
        <v>1999</v>
      </c>
      <c r="BB121" s="141">
        <v>508076</v>
      </c>
    </row>
    <row r="122" spans="26:54" x14ac:dyDescent="0.25">
      <c r="Z122"/>
      <c r="AZ122" s="141" t="s">
        <v>11</v>
      </c>
      <c r="BA122" s="141">
        <v>2000</v>
      </c>
      <c r="BB122" s="141">
        <v>508479</v>
      </c>
    </row>
    <row r="123" spans="26:54" x14ac:dyDescent="0.25">
      <c r="Z123"/>
      <c r="AZ123" s="141" t="s">
        <v>12</v>
      </c>
      <c r="BA123" s="141">
        <v>2000</v>
      </c>
      <c r="BB123" s="141">
        <v>511047</v>
      </c>
    </row>
    <row r="124" spans="26:54" x14ac:dyDescent="0.25">
      <c r="Z124"/>
      <c r="AZ124" s="141" t="s">
        <v>13</v>
      </c>
      <c r="BA124" s="141">
        <v>2000</v>
      </c>
      <c r="BB124" s="141">
        <v>501920</v>
      </c>
    </row>
    <row r="125" spans="26:54" x14ac:dyDescent="0.25">
      <c r="Z125"/>
      <c r="AZ125" s="141" t="s">
        <v>14</v>
      </c>
      <c r="BA125" s="141">
        <v>2000</v>
      </c>
      <c r="BB125" s="141">
        <v>515640</v>
      </c>
    </row>
    <row r="126" spans="26:54" x14ac:dyDescent="0.25">
      <c r="Z126"/>
      <c r="AZ126" s="141" t="s">
        <v>15</v>
      </c>
      <c r="BA126" s="141">
        <v>2000</v>
      </c>
      <c r="BB126" s="141">
        <v>517481</v>
      </c>
    </row>
    <row r="127" spans="26:54" x14ac:dyDescent="0.25">
      <c r="Z127"/>
      <c r="AZ127" s="141" t="s">
        <v>16</v>
      </c>
      <c r="BA127" s="141">
        <v>2000</v>
      </c>
      <c r="BB127" s="141">
        <v>521439</v>
      </c>
    </row>
    <row r="128" spans="26:54" x14ac:dyDescent="0.25">
      <c r="Z128"/>
      <c r="AZ128" s="141" t="s">
        <v>17</v>
      </c>
      <c r="BA128" s="141">
        <v>2000</v>
      </c>
      <c r="BB128" s="141">
        <v>524797</v>
      </c>
    </row>
    <row r="129" spans="26:54" x14ac:dyDescent="0.25">
      <c r="Z129"/>
      <c r="AZ129" s="141" t="s">
        <v>18</v>
      </c>
      <c r="BA129" s="141">
        <v>2000</v>
      </c>
      <c r="BB129" s="141">
        <v>524670</v>
      </c>
    </row>
    <row r="130" spans="26:54" x14ac:dyDescent="0.25">
      <c r="Z130"/>
      <c r="AZ130" s="141" t="s">
        <v>19</v>
      </c>
      <c r="BA130" s="141">
        <v>2000</v>
      </c>
      <c r="BB130" s="141">
        <v>524916</v>
      </c>
    </row>
    <row r="131" spans="26:54" x14ac:dyDescent="0.25">
      <c r="Z131"/>
      <c r="AZ131" s="141" t="s">
        <v>20</v>
      </c>
      <c r="BA131" s="141">
        <v>2000</v>
      </c>
      <c r="BB131" s="141">
        <v>527577</v>
      </c>
    </row>
    <row r="132" spans="26:54" x14ac:dyDescent="0.25">
      <c r="Z132"/>
      <c r="AZ132" s="141" t="s">
        <v>21</v>
      </c>
      <c r="BA132" s="141">
        <v>2000</v>
      </c>
      <c r="BB132" s="141">
        <v>529734</v>
      </c>
    </row>
    <row r="133" spans="26:54" x14ac:dyDescent="0.25">
      <c r="Z133"/>
      <c r="AZ133" s="141" t="s">
        <v>22</v>
      </c>
      <c r="BA133" s="141">
        <v>2000</v>
      </c>
      <c r="BB133" s="141">
        <v>531913</v>
      </c>
    </row>
    <row r="134" spans="26:54" x14ac:dyDescent="0.25">
      <c r="Z134"/>
      <c r="AZ134" s="141" t="s">
        <v>11</v>
      </c>
      <c r="BA134" s="141">
        <v>2001</v>
      </c>
      <c r="BB134" s="141">
        <v>532065</v>
      </c>
    </row>
    <row r="135" spans="26:54" x14ac:dyDescent="0.25">
      <c r="Z135"/>
      <c r="AZ135" s="141" t="s">
        <v>12</v>
      </c>
      <c r="BA135" s="141">
        <v>2001</v>
      </c>
      <c r="BB135" s="141">
        <v>534614</v>
      </c>
    </row>
    <row r="136" spans="26:54" x14ac:dyDescent="0.25">
      <c r="Z136"/>
      <c r="AZ136" s="141" t="s">
        <v>13</v>
      </c>
      <c r="BA136" s="141">
        <v>2001</v>
      </c>
      <c r="BB136" s="141">
        <v>536348</v>
      </c>
    </row>
    <row r="137" spans="26:54" x14ac:dyDescent="0.25">
      <c r="Z137"/>
      <c r="AZ137" s="141" t="s">
        <v>14</v>
      </c>
      <c r="BA137" s="141">
        <v>2001</v>
      </c>
      <c r="BB137" s="141">
        <v>538842</v>
      </c>
    </row>
    <row r="138" spans="26:54" x14ac:dyDescent="0.25">
      <c r="Z138"/>
      <c r="AZ138" s="141" t="s">
        <v>15</v>
      </c>
      <c r="BA138" s="141">
        <v>2001</v>
      </c>
      <c r="BB138" s="141">
        <v>542084</v>
      </c>
    </row>
    <row r="139" spans="26:54" x14ac:dyDescent="0.25">
      <c r="Z139"/>
      <c r="AZ139" s="141" t="s">
        <v>16</v>
      </c>
      <c r="BA139" s="141">
        <v>2001</v>
      </c>
      <c r="BB139" s="141">
        <v>545910</v>
      </c>
    </row>
    <row r="140" spans="26:54" x14ac:dyDescent="0.25">
      <c r="Z140"/>
      <c r="AZ140" s="141" t="s">
        <v>17</v>
      </c>
      <c r="BA140" s="141">
        <v>2001</v>
      </c>
      <c r="BB140" s="141">
        <v>537161</v>
      </c>
    </row>
    <row r="141" spans="26:54" x14ac:dyDescent="0.25">
      <c r="Z141"/>
      <c r="AZ141" s="141" t="s">
        <v>18</v>
      </c>
      <c r="BA141" s="141">
        <v>2001</v>
      </c>
      <c r="BB141" s="141">
        <v>534069</v>
      </c>
    </row>
    <row r="142" spans="26:54" x14ac:dyDescent="0.25">
      <c r="Z142"/>
      <c r="AZ142" s="141" t="s">
        <v>19</v>
      </c>
      <c r="BA142" s="141">
        <v>2001</v>
      </c>
      <c r="BB142" s="141">
        <v>517712</v>
      </c>
    </row>
    <row r="143" spans="26:54" x14ac:dyDescent="0.25">
      <c r="Z143"/>
      <c r="AZ143" s="141" t="s">
        <v>20</v>
      </c>
      <c r="BA143" s="141">
        <v>2001</v>
      </c>
      <c r="BB143" s="141">
        <v>497024</v>
      </c>
    </row>
    <row r="144" spans="26:54" x14ac:dyDescent="0.25">
      <c r="Z144"/>
      <c r="AZ144" s="141" t="s">
        <v>21</v>
      </c>
      <c r="BA144" s="141">
        <v>2001</v>
      </c>
      <c r="BB144" s="141">
        <v>472739</v>
      </c>
    </row>
    <row r="145" spans="26:54" x14ac:dyDescent="0.25">
      <c r="Z145"/>
      <c r="AZ145" s="141" t="s">
        <v>22</v>
      </c>
      <c r="BA145" s="141">
        <v>2001</v>
      </c>
      <c r="BB145" s="141">
        <v>466955</v>
      </c>
    </row>
    <row r="146" spans="26:54" x14ac:dyDescent="0.25">
      <c r="Z146"/>
      <c r="AZ146" s="141" t="s">
        <v>11</v>
      </c>
      <c r="BA146" s="141">
        <v>2002</v>
      </c>
      <c r="BB146" s="141">
        <v>463974</v>
      </c>
    </row>
    <row r="147" spans="26:54" x14ac:dyDescent="0.25">
      <c r="Z147"/>
      <c r="AZ147" s="141" t="s">
        <v>12</v>
      </c>
      <c r="BA147" s="141">
        <v>2002</v>
      </c>
      <c r="BB147" s="141">
        <v>460963</v>
      </c>
    </row>
    <row r="148" spans="26:54" x14ac:dyDescent="0.25">
      <c r="Z148"/>
      <c r="AZ148" s="141" t="s">
        <v>13</v>
      </c>
      <c r="BA148" s="141">
        <v>2002</v>
      </c>
      <c r="BB148" s="141">
        <v>461395</v>
      </c>
    </row>
    <row r="149" spans="26:54" x14ac:dyDescent="0.25">
      <c r="Z149"/>
      <c r="AZ149" s="141" t="s">
        <v>14</v>
      </c>
      <c r="BA149" s="141">
        <v>2002</v>
      </c>
      <c r="BB149" s="141">
        <v>462525</v>
      </c>
    </row>
    <row r="150" spans="26:54" x14ac:dyDescent="0.25">
      <c r="Z150"/>
      <c r="AZ150" s="141" t="s">
        <v>15</v>
      </c>
      <c r="BA150" s="141">
        <v>2002</v>
      </c>
      <c r="BB150" s="141">
        <v>468541</v>
      </c>
    </row>
    <row r="151" spans="26:54" x14ac:dyDescent="0.25">
      <c r="Z151"/>
      <c r="AZ151" s="141" t="s">
        <v>16</v>
      </c>
      <c r="BA151" s="141">
        <v>2002</v>
      </c>
      <c r="BB151" s="141">
        <v>472404</v>
      </c>
    </row>
    <row r="152" spans="26:54" x14ac:dyDescent="0.25">
      <c r="Z152"/>
      <c r="AZ152" s="141" t="s">
        <v>17</v>
      </c>
      <c r="BA152" s="141">
        <v>2002</v>
      </c>
      <c r="BB152" s="141">
        <v>473371</v>
      </c>
    </row>
    <row r="153" spans="26:54" x14ac:dyDescent="0.25">
      <c r="Z153"/>
      <c r="AZ153" s="141" t="s">
        <v>18</v>
      </c>
      <c r="BA153" s="141">
        <v>2002</v>
      </c>
      <c r="BB153" s="141">
        <v>472168</v>
      </c>
    </row>
    <row r="154" spans="26:54" x14ac:dyDescent="0.25">
      <c r="Z154"/>
      <c r="AZ154" s="141" t="s">
        <v>19</v>
      </c>
      <c r="BA154" s="141">
        <v>2002</v>
      </c>
      <c r="BB154" s="141">
        <v>468697</v>
      </c>
    </row>
    <row r="155" spans="26:54" x14ac:dyDescent="0.25">
      <c r="Z155"/>
      <c r="AZ155" s="141" t="s">
        <v>20</v>
      </c>
      <c r="BA155" s="141">
        <v>2002</v>
      </c>
      <c r="BB155" s="141">
        <v>471944</v>
      </c>
    </row>
    <row r="156" spans="26:54" x14ac:dyDescent="0.25">
      <c r="Z156"/>
      <c r="AZ156" s="141" t="s">
        <v>21</v>
      </c>
      <c r="BA156" s="141">
        <v>2002</v>
      </c>
      <c r="BB156" s="141">
        <v>466609</v>
      </c>
    </row>
    <row r="157" spans="26:54" x14ac:dyDescent="0.25">
      <c r="Z157"/>
      <c r="AZ157" s="141" t="s">
        <v>22</v>
      </c>
      <c r="BA157" s="141">
        <v>2002</v>
      </c>
      <c r="BB157" s="141">
        <v>462602</v>
      </c>
    </row>
    <row r="158" spans="26:54" x14ac:dyDescent="0.25">
      <c r="Z158"/>
      <c r="AZ158" s="141" t="s">
        <v>11</v>
      </c>
      <c r="BA158" s="141">
        <v>2003</v>
      </c>
      <c r="BB158" s="141">
        <v>466881</v>
      </c>
    </row>
    <row r="159" spans="26:54" x14ac:dyDescent="0.25">
      <c r="Z159"/>
      <c r="AZ159" s="141" t="s">
        <v>12</v>
      </c>
      <c r="BA159" s="141">
        <v>2003</v>
      </c>
      <c r="BB159" s="141">
        <v>460852</v>
      </c>
    </row>
    <row r="160" spans="26:54" x14ac:dyDescent="0.25">
      <c r="Z160"/>
      <c r="AZ160" s="141" t="s">
        <v>13</v>
      </c>
      <c r="BA160" s="141">
        <v>2003</v>
      </c>
      <c r="BB160" s="141">
        <v>458598</v>
      </c>
    </row>
    <row r="161" spans="26:54" x14ac:dyDescent="0.25">
      <c r="Z161"/>
      <c r="AZ161" s="141" t="s">
        <v>14</v>
      </c>
      <c r="BA161" s="141">
        <v>2003</v>
      </c>
      <c r="BB161" s="141">
        <v>449288</v>
      </c>
    </row>
    <row r="162" spans="26:54" x14ac:dyDescent="0.25">
      <c r="Z162"/>
      <c r="AZ162" s="141" t="s">
        <v>15</v>
      </c>
      <c r="BA162" s="141">
        <v>2003</v>
      </c>
      <c r="BB162" s="141">
        <v>444410</v>
      </c>
    </row>
    <row r="163" spans="26:54" x14ac:dyDescent="0.25">
      <c r="Z163"/>
      <c r="AZ163" s="141" t="s">
        <v>16</v>
      </c>
      <c r="BA163" s="141">
        <v>2003</v>
      </c>
      <c r="BB163" s="141">
        <v>440028</v>
      </c>
    </row>
    <row r="164" spans="26:54" x14ac:dyDescent="0.25">
      <c r="Z164"/>
      <c r="AZ164" s="141" t="s">
        <v>17</v>
      </c>
      <c r="BA164" s="141">
        <v>2003</v>
      </c>
      <c r="BB164" s="141">
        <v>434411</v>
      </c>
    </row>
    <row r="165" spans="26:54" x14ac:dyDescent="0.25">
      <c r="Z165"/>
      <c r="AZ165" s="141" t="s">
        <v>18</v>
      </c>
      <c r="BA165" s="141">
        <v>2003</v>
      </c>
      <c r="BB165" s="141">
        <v>433528</v>
      </c>
    </row>
    <row r="166" spans="26:54" x14ac:dyDescent="0.25">
      <c r="Z166"/>
      <c r="AZ166" s="141" t="s">
        <v>19</v>
      </c>
      <c r="BA166" s="141">
        <v>2003</v>
      </c>
      <c r="BB166" s="141">
        <v>430416</v>
      </c>
    </row>
    <row r="167" spans="26:54" x14ac:dyDescent="0.25">
      <c r="Z167"/>
      <c r="AZ167" s="141" t="s">
        <v>20</v>
      </c>
      <c r="BA167" s="141">
        <v>2003</v>
      </c>
      <c r="BB167" s="141">
        <v>428951</v>
      </c>
    </row>
    <row r="168" spans="26:54" x14ac:dyDescent="0.25">
      <c r="Z168"/>
      <c r="AZ168" s="141" t="s">
        <v>21</v>
      </c>
      <c r="BA168" s="141">
        <v>2003</v>
      </c>
      <c r="BB168" s="141">
        <v>430351</v>
      </c>
    </row>
    <row r="169" spans="26:54" x14ac:dyDescent="0.25">
      <c r="Z169"/>
      <c r="AZ169" s="141" t="s">
        <v>22</v>
      </c>
      <c r="BA169" s="141">
        <v>2003</v>
      </c>
      <c r="BB169" s="141">
        <v>431143</v>
      </c>
    </row>
    <row r="170" spans="26:54" x14ac:dyDescent="0.25">
      <c r="Z170"/>
      <c r="AZ170" s="141" t="s">
        <v>11</v>
      </c>
      <c r="BA170" s="141">
        <v>2004</v>
      </c>
      <c r="BB170" s="141">
        <v>436125</v>
      </c>
    </row>
    <row r="171" spans="26:54" x14ac:dyDescent="0.25">
      <c r="Z171"/>
      <c r="AZ171" s="141" t="s">
        <v>12</v>
      </c>
      <c r="BA171" s="141">
        <v>2004</v>
      </c>
      <c r="BB171" s="141">
        <v>435493</v>
      </c>
    </row>
    <row r="172" spans="26:54" x14ac:dyDescent="0.25">
      <c r="Z172"/>
      <c r="AZ172" s="141" t="s">
        <v>13</v>
      </c>
      <c r="BA172" s="141">
        <v>2004</v>
      </c>
      <c r="BB172" s="141">
        <v>436690</v>
      </c>
    </row>
    <row r="173" spans="26:54" x14ac:dyDescent="0.25">
      <c r="Z173"/>
      <c r="AZ173" s="141" t="s">
        <v>14</v>
      </c>
      <c r="BA173" s="141">
        <v>2004</v>
      </c>
      <c r="BB173" s="141">
        <v>438581</v>
      </c>
    </row>
    <row r="174" spans="26:54" x14ac:dyDescent="0.25">
      <c r="Z174"/>
      <c r="AZ174" s="141" t="s">
        <v>15</v>
      </c>
      <c r="BA174" s="141">
        <v>2004</v>
      </c>
      <c r="BB174" s="141">
        <v>438833</v>
      </c>
    </row>
    <row r="175" spans="26:54" x14ac:dyDescent="0.25">
      <c r="Z175"/>
      <c r="AZ175" s="141" t="s">
        <v>16</v>
      </c>
      <c r="BA175" s="141">
        <v>2004</v>
      </c>
      <c r="BB175" s="141">
        <v>441025</v>
      </c>
    </row>
    <row r="176" spans="26:54" x14ac:dyDescent="0.25">
      <c r="Z176"/>
      <c r="AZ176" s="141" t="s">
        <v>17</v>
      </c>
      <c r="BA176" s="141">
        <v>2004</v>
      </c>
      <c r="BB176" s="141">
        <v>444431</v>
      </c>
    </row>
    <row r="177" spans="26:54" x14ac:dyDescent="0.25">
      <c r="Z177"/>
      <c r="AZ177" s="141" t="s">
        <v>18</v>
      </c>
      <c r="BA177" s="141">
        <v>2004</v>
      </c>
      <c r="BB177" s="141">
        <v>443412</v>
      </c>
    </row>
    <row r="178" spans="26:54" x14ac:dyDescent="0.25">
      <c r="Z178"/>
      <c r="AZ178" s="141" t="s">
        <v>19</v>
      </c>
      <c r="BA178" s="141">
        <v>2004</v>
      </c>
      <c r="BB178" s="141">
        <v>440129</v>
      </c>
    </row>
    <row r="179" spans="26:54" x14ac:dyDescent="0.25">
      <c r="Z179"/>
      <c r="AZ179" s="141" t="s">
        <v>20</v>
      </c>
      <c r="BA179" s="141">
        <v>2004</v>
      </c>
      <c r="BB179" s="141">
        <v>439218</v>
      </c>
    </row>
    <row r="180" spans="26:54" x14ac:dyDescent="0.25">
      <c r="Z180"/>
      <c r="AZ180" s="141" t="s">
        <v>21</v>
      </c>
      <c r="BA180" s="141">
        <v>2004</v>
      </c>
      <c r="BB180" s="141">
        <v>439776</v>
      </c>
    </row>
    <row r="181" spans="26:54" x14ac:dyDescent="0.25">
      <c r="Z181"/>
      <c r="AZ181" s="141" t="s">
        <v>22</v>
      </c>
      <c r="BA181" s="141">
        <v>2004</v>
      </c>
      <c r="BB181" s="141">
        <v>436909</v>
      </c>
    </row>
    <row r="182" spans="26:54" x14ac:dyDescent="0.25">
      <c r="Z182"/>
      <c r="AZ182" s="141" t="s">
        <v>11</v>
      </c>
      <c r="BA182" s="141">
        <v>2005</v>
      </c>
      <c r="BB182" s="141">
        <v>430780</v>
      </c>
    </row>
    <row r="183" spans="26:54" x14ac:dyDescent="0.25">
      <c r="Z183"/>
      <c r="AZ183" s="141" t="s">
        <v>12</v>
      </c>
      <c r="BA183" s="141">
        <v>2005</v>
      </c>
      <c r="BB183" s="141">
        <v>427358</v>
      </c>
    </row>
    <row r="184" spans="26:54" x14ac:dyDescent="0.25">
      <c r="Z184"/>
      <c r="AZ184" s="141" t="s">
        <v>13</v>
      </c>
      <c r="BA184" s="141">
        <v>2005</v>
      </c>
      <c r="BB184" s="141">
        <v>427093</v>
      </c>
    </row>
    <row r="185" spans="26:54" x14ac:dyDescent="0.25">
      <c r="Z185"/>
      <c r="AZ185" s="141" t="s">
        <v>14</v>
      </c>
      <c r="BA185" s="141">
        <v>2005</v>
      </c>
      <c r="BB185" s="141">
        <v>423461</v>
      </c>
    </row>
    <row r="186" spans="26:54" x14ac:dyDescent="0.25">
      <c r="Z186"/>
      <c r="AZ186" s="141" t="s">
        <v>15</v>
      </c>
      <c r="BA186" s="141">
        <v>2005</v>
      </c>
      <c r="BB186" s="141">
        <v>423723</v>
      </c>
    </row>
    <row r="187" spans="26:54" x14ac:dyDescent="0.25">
      <c r="Z187"/>
      <c r="AZ187" s="141" t="s">
        <v>16</v>
      </c>
      <c r="BA187" s="141">
        <v>2005</v>
      </c>
      <c r="BB187" s="141">
        <v>423304</v>
      </c>
    </row>
    <row r="188" spans="26:54" x14ac:dyDescent="0.25">
      <c r="Z188"/>
      <c r="AZ188" s="141" t="s">
        <v>17</v>
      </c>
      <c r="BA188" s="141">
        <v>2005</v>
      </c>
      <c r="BB188" s="141">
        <v>428091</v>
      </c>
    </row>
    <row r="189" spans="26:54" x14ac:dyDescent="0.25">
      <c r="Z189"/>
      <c r="AZ189" s="141" t="s">
        <v>18</v>
      </c>
      <c r="BA189" s="141">
        <v>2005</v>
      </c>
      <c r="BB189" s="141">
        <v>416921</v>
      </c>
    </row>
    <row r="190" spans="26:54" x14ac:dyDescent="0.25">
      <c r="Z190"/>
      <c r="AZ190" s="141" t="s">
        <v>19</v>
      </c>
      <c r="BA190" s="141">
        <v>2005</v>
      </c>
      <c r="BB190" s="141">
        <v>413686</v>
      </c>
    </row>
    <row r="191" spans="26:54" x14ac:dyDescent="0.25">
      <c r="Z191"/>
      <c r="AZ191" s="141" t="s">
        <v>20</v>
      </c>
      <c r="BA191" s="141">
        <v>2005</v>
      </c>
      <c r="BB191" s="141">
        <v>412810</v>
      </c>
    </row>
    <row r="192" spans="26:54" x14ac:dyDescent="0.25">
      <c r="Z192"/>
      <c r="AZ192" s="141" t="s">
        <v>21</v>
      </c>
      <c r="BA192" s="141">
        <v>2005</v>
      </c>
      <c r="BB192" s="141">
        <v>410727</v>
      </c>
    </row>
    <row r="193" spans="26:54" x14ac:dyDescent="0.25">
      <c r="Z193"/>
      <c r="AZ193" s="141" t="s">
        <v>22</v>
      </c>
      <c r="BA193" s="141">
        <v>2005</v>
      </c>
      <c r="BB193" s="141">
        <v>408850</v>
      </c>
    </row>
    <row r="194" spans="26:54" x14ac:dyDescent="0.25">
      <c r="Z194"/>
      <c r="AZ194" s="141" t="s">
        <v>11</v>
      </c>
      <c r="BA194" s="141">
        <v>2006</v>
      </c>
      <c r="BB194" s="141">
        <v>405214</v>
      </c>
    </row>
    <row r="195" spans="26:54" x14ac:dyDescent="0.25">
      <c r="Z195"/>
      <c r="AZ195" s="141" t="s">
        <v>12</v>
      </c>
      <c r="BA195" s="141">
        <v>2006</v>
      </c>
      <c r="BB195" s="141">
        <v>402836</v>
      </c>
    </row>
    <row r="196" spans="26:54" x14ac:dyDescent="0.25">
      <c r="Z196"/>
      <c r="AZ196" s="141" t="s">
        <v>13</v>
      </c>
      <c r="BA196" s="141">
        <v>2006</v>
      </c>
      <c r="BB196" s="141">
        <v>404374</v>
      </c>
    </row>
    <row r="197" spans="26:54" x14ac:dyDescent="0.25">
      <c r="Z197"/>
      <c r="AZ197" s="141" t="s">
        <v>14</v>
      </c>
      <c r="BA197" s="141">
        <v>2006</v>
      </c>
      <c r="BB197" s="141">
        <v>403935</v>
      </c>
    </row>
    <row r="198" spans="26:54" x14ac:dyDescent="0.25">
      <c r="Z198"/>
      <c r="AZ198" s="141" t="s">
        <v>15</v>
      </c>
      <c r="BA198" s="141">
        <v>2006</v>
      </c>
      <c r="BB198" s="141">
        <v>403667</v>
      </c>
    </row>
    <row r="199" spans="26:54" x14ac:dyDescent="0.25">
      <c r="Z199"/>
      <c r="AZ199" s="141" t="s">
        <v>16</v>
      </c>
      <c r="BA199" s="141">
        <v>2006</v>
      </c>
      <c r="BB199" s="141">
        <v>403250</v>
      </c>
    </row>
    <row r="200" spans="26:54" x14ac:dyDescent="0.25">
      <c r="Z200"/>
      <c r="AZ200" s="141" t="s">
        <v>17</v>
      </c>
      <c r="BA200" s="141">
        <v>2006</v>
      </c>
      <c r="BB200" s="141">
        <v>402991</v>
      </c>
    </row>
    <row r="201" spans="26:54" x14ac:dyDescent="0.25">
      <c r="Z201"/>
      <c r="AZ201" s="141" t="s">
        <v>18</v>
      </c>
      <c r="BA201" s="141">
        <v>2006</v>
      </c>
      <c r="BB201" s="141">
        <v>404118</v>
      </c>
    </row>
    <row r="202" spans="26:54" x14ac:dyDescent="0.25">
      <c r="Z202"/>
      <c r="AZ202" s="141" t="s">
        <v>19</v>
      </c>
      <c r="BA202" s="141">
        <v>2006</v>
      </c>
      <c r="BB202" s="141">
        <v>403476</v>
      </c>
    </row>
    <row r="203" spans="26:54" x14ac:dyDescent="0.25">
      <c r="Z203"/>
      <c r="AZ203" s="141" t="s">
        <v>20</v>
      </c>
      <c r="BA203" s="141">
        <v>2006</v>
      </c>
      <c r="BB203" s="141">
        <v>402907</v>
      </c>
    </row>
    <row r="204" spans="26:54" x14ac:dyDescent="0.25">
      <c r="Z204"/>
      <c r="AZ204" s="141" t="s">
        <v>21</v>
      </c>
      <c r="BA204" s="141">
        <v>2006</v>
      </c>
      <c r="BB204" s="141">
        <v>403726</v>
      </c>
    </row>
    <row r="205" spans="26:54" x14ac:dyDescent="0.25">
      <c r="Z205"/>
      <c r="AZ205" s="141" t="s">
        <v>22</v>
      </c>
      <c r="BA205" s="141">
        <v>2006</v>
      </c>
      <c r="BB205" s="141">
        <v>404249</v>
      </c>
    </row>
    <row r="206" spans="26:54" x14ac:dyDescent="0.25">
      <c r="Z206"/>
      <c r="AZ206" s="141" t="s">
        <v>11</v>
      </c>
      <c r="BA206" s="141">
        <v>2007</v>
      </c>
      <c r="BB206" s="141">
        <v>403730</v>
      </c>
    </row>
    <row r="207" spans="26:54" x14ac:dyDescent="0.25">
      <c r="Z207"/>
      <c r="AZ207" s="141" t="s">
        <v>12</v>
      </c>
      <c r="BA207" s="141">
        <v>2007</v>
      </c>
      <c r="BB207" s="141">
        <v>406207</v>
      </c>
    </row>
    <row r="208" spans="26:54" x14ac:dyDescent="0.25">
      <c r="Z208"/>
      <c r="AZ208" s="141" t="s">
        <v>13</v>
      </c>
      <c r="BA208" s="141">
        <v>2007</v>
      </c>
      <c r="BB208" s="141">
        <v>407523</v>
      </c>
    </row>
    <row r="209" spans="26:54" x14ac:dyDescent="0.25">
      <c r="Z209"/>
      <c r="AZ209" s="141" t="s">
        <v>14</v>
      </c>
      <c r="BA209" s="141">
        <v>2007</v>
      </c>
      <c r="BB209" s="141">
        <v>409689</v>
      </c>
    </row>
    <row r="210" spans="26:54" x14ac:dyDescent="0.25">
      <c r="Z210"/>
      <c r="AZ210" s="141" t="s">
        <v>15</v>
      </c>
      <c r="BA210" s="141">
        <v>2007</v>
      </c>
      <c r="BB210" s="141">
        <v>411922</v>
      </c>
    </row>
    <row r="211" spans="26:54" x14ac:dyDescent="0.25">
      <c r="Z211"/>
      <c r="AZ211" s="141" t="s">
        <v>16</v>
      </c>
      <c r="BA211" s="141">
        <v>2007</v>
      </c>
      <c r="BB211" s="141">
        <v>413736</v>
      </c>
    </row>
    <row r="212" spans="26:54" x14ac:dyDescent="0.25">
      <c r="Z212"/>
      <c r="AZ212" s="141" t="s">
        <v>17</v>
      </c>
      <c r="BA212" s="141">
        <v>2007</v>
      </c>
      <c r="BB212" s="141">
        <v>414315</v>
      </c>
    </row>
    <row r="213" spans="26:54" x14ac:dyDescent="0.25">
      <c r="Z213"/>
      <c r="AZ213" s="141" t="s">
        <v>18</v>
      </c>
      <c r="BA213" s="141">
        <v>2007</v>
      </c>
      <c r="BB213" s="141">
        <v>415228</v>
      </c>
    </row>
    <row r="214" spans="26:54" x14ac:dyDescent="0.25">
      <c r="Z214"/>
      <c r="AZ214" s="141" t="s">
        <v>19</v>
      </c>
      <c r="BA214" s="141">
        <v>2007</v>
      </c>
      <c r="BB214" s="141">
        <v>416084</v>
      </c>
    </row>
    <row r="215" spans="26:54" x14ac:dyDescent="0.25">
      <c r="Z215"/>
      <c r="AZ215" s="141" t="s">
        <v>20</v>
      </c>
      <c r="BA215" s="141">
        <v>2007</v>
      </c>
      <c r="BB215" s="141">
        <v>417777</v>
      </c>
    </row>
    <row r="216" spans="26:54" x14ac:dyDescent="0.25">
      <c r="Z216"/>
      <c r="AZ216" s="141" t="s">
        <v>21</v>
      </c>
      <c r="BA216" s="141">
        <v>2007</v>
      </c>
      <c r="BB216" s="141">
        <v>419313</v>
      </c>
    </row>
    <row r="217" spans="26:54" x14ac:dyDescent="0.25">
      <c r="Z217"/>
      <c r="AZ217" s="141" t="s">
        <v>22</v>
      </c>
      <c r="BA217" s="141">
        <v>2007</v>
      </c>
      <c r="BB217" s="141">
        <v>417278</v>
      </c>
    </row>
    <row r="218" spans="26:54" x14ac:dyDescent="0.25">
      <c r="Z218"/>
      <c r="AZ218" s="141" t="s">
        <v>11</v>
      </c>
      <c r="BA218" s="141">
        <v>2008</v>
      </c>
      <c r="BB218" s="141">
        <v>415071</v>
      </c>
    </row>
    <row r="219" spans="26:54" x14ac:dyDescent="0.25">
      <c r="Z219"/>
      <c r="AZ219" s="141" t="s">
        <v>12</v>
      </c>
      <c r="BA219" s="141">
        <v>2008</v>
      </c>
      <c r="BB219" s="141">
        <v>415394</v>
      </c>
    </row>
    <row r="220" spans="26:54" x14ac:dyDescent="0.25">
      <c r="Z220"/>
      <c r="AZ220" s="141" t="s">
        <v>13</v>
      </c>
      <c r="BA220" s="141">
        <v>2008</v>
      </c>
      <c r="BB220" s="141">
        <v>416914</v>
      </c>
    </row>
    <row r="221" spans="26:54" x14ac:dyDescent="0.25">
      <c r="Z221"/>
      <c r="AZ221" s="141" t="s">
        <v>14</v>
      </c>
      <c r="BA221" s="141">
        <v>2008</v>
      </c>
      <c r="BB221" s="141">
        <v>415389</v>
      </c>
    </row>
    <row r="222" spans="26:54" x14ac:dyDescent="0.25">
      <c r="Z222"/>
      <c r="AZ222" s="141" t="s">
        <v>15</v>
      </c>
      <c r="BA222" s="141">
        <v>2008</v>
      </c>
      <c r="BB222" s="141">
        <v>415492</v>
      </c>
    </row>
    <row r="223" spans="26:54" x14ac:dyDescent="0.25">
      <c r="Z223"/>
      <c r="AZ223" s="141" t="s">
        <v>16</v>
      </c>
      <c r="BA223" s="141">
        <v>2008</v>
      </c>
      <c r="BB223" s="141">
        <v>414155</v>
      </c>
    </row>
    <row r="224" spans="26:54" x14ac:dyDescent="0.25">
      <c r="Z224"/>
      <c r="AZ224" s="141" t="s">
        <v>17</v>
      </c>
      <c r="BA224" s="141">
        <v>2008</v>
      </c>
      <c r="BB224" s="141">
        <v>411095</v>
      </c>
    </row>
    <row r="225" spans="26:54" x14ac:dyDescent="0.25">
      <c r="Z225"/>
      <c r="AZ225" s="141" t="s">
        <v>18</v>
      </c>
      <c r="BA225" s="141">
        <v>2008</v>
      </c>
      <c r="BB225" s="141">
        <v>406463</v>
      </c>
    </row>
    <row r="226" spans="26:54" x14ac:dyDescent="0.25">
      <c r="Z226"/>
      <c r="AZ226" s="141" t="s">
        <v>19</v>
      </c>
      <c r="BA226" s="141">
        <v>2008</v>
      </c>
      <c r="BB226" s="141">
        <v>397303</v>
      </c>
    </row>
    <row r="227" spans="26:54" x14ac:dyDescent="0.25">
      <c r="Z227"/>
      <c r="AZ227" s="141" t="s">
        <v>20</v>
      </c>
      <c r="BA227" s="141">
        <v>2008</v>
      </c>
      <c r="BB227" s="141">
        <v>394173</v>
      </c>
    </row>
    <row r="228" spans="26:54" x14ac:dyDescent="0.25">
      <c r="Z228"/>
      <c r="AZ228" s="141" t="s">
        <v>21</v>
      </c>
      <c r="BA228" s="141">
        <v>2008</v>
      </c>
      <c r="BB228" s="141">
        <v>392106</v>
      </c>
    </row>
    <row r="229" spans="26:54" x14ac:dyDescent="0.25">
      <c r="Z229"/>
      <c r="AZ229" s="141" t="s">
        <v>22</v>
      </c>
      <c r="BA229" s="141">
        <v>2008</v>
      </c>
      <c r="BB229" s="141">
        <v>391813</v>
      </c>
    </row>
    <row r="230" spans="26:54" x14ac:dyDescent="0.25">
      <c r="Z230"/>
      <c r="AZ230" s="141" t="s">
        <v>11</v>
      </c>
      <c r="BA230" s="141">
        <v>2009</v>
      </c>
      <c r="BB230" s="141">
        <v>390584</v>
      </c>
    </row>
    <row r="231" spans="26:54" x14ac:dyDescent="0.25">
      <c r="Z231"/>
      <c r="AZ231" s="141" t="s">
        <v>12</v>
      </c>
      <c r="BA231" s="141">
        <v>2009</v>
      </c>
      <c r="BB231" s="141">
        <v>391605</v>
      </c>
    </row>
    <row r="232" spans="26:54" x14ac:dyDescent="0.25">
      <c r="Z232"/>
      <c r="AZ232" s="141" t="s">
        <v>13</v>
      </c>
      <c r="BA232" s="141">
        <v>2009</v>
      </c>
      <c r="BB232" s="141">
        <v>392053</v>
      </c>
    </row>
    <row r="233" spans="26:54" x14ac:dyDescent="0.25">
      <c r="Z233"/>
      <c r="AZ233" s="141" t="s">
        <v>14</v>
      </c>
      <c r="BA233" s="141">
        <v>2009</v>
      </c>
      <c r="BB233" s="141">
        <v>392112</v>
      </c>
    </row>
    <row r="234" spans="26:54" x14ac:dyDescent="0.25">
      <c r="Z234"/>
      <c r="AZ234" s="141" t="s">
        <v>15</v>
      </c>
      <c r="BA234" s="141">
        <v>2009</v>
      </c>
      <c r="BB234" s="141">
        <v>387442</v>
      </c>
    </row>
    <row r="235" spans="26:54" x14ac:dyDescent="0.25">
      <c r="Z235"/>
      <c r="AZ235" s="141" t="s">
        <v>16</v>
      </c>
      <c r="BA235" s="141">
        <v>2009</v>
      </c>
      <c r="BB235" s="141">
        <v>387677</v>
      </c>
    </row>
    <row r="236" spans="26:54" x14ac:dyDescent="0.25">
      <c r="Z236"/>
      <c r="AZ236" s="141" t="s">
        <v>17</v>
      </c>
      <c r="BA236" s="141">
        <v>2009</v>
      </c>
      <c r="BB236" s="141">
        <v>386779</v>
      </c>
    </row>
    <row r="237" spans="26:54" x14ac:dyDescent="0.25">
      <c r="Z237"/>
      <c r="AZ237" s="141" t="s">
        <v>18</v>
      </c>
      <c r="BA237" s="141">
        <v>2009</v>
      </c>
      <c r="BB237" s="141">
        <v>384310</v>
      </c>
    </row>
    <row r="238" spans="26:54" x14ac:dyDescent="0.25">
      <c r="Z238"/>
      <c r="AZ238" s="141" t="s">
        <v>19</v>
      </c>
      <c r="BA238" s="141">
        <v>2009</v>
      </c>
      <c r="BB238" s="141">
        <v>379932</v>
      </c>
    </row>
    <row r="239" spans="26:54" x14ac:dyDescent="0.25">
      <c r="Z239"/>
      <c r="AZ239" s="141" t="s">
        <v>20</v>
      </c>
      <c r="BA239" s="141">
        <v>2009</v>
      </c>
      <c r="BB239" s="141">
        <v>377975</v>
      </c>
    </row>
    <row r="240" spans="26:54" x14ac:dyDescent="0.25">
      <c r="Z240"/>
      <c r="AZ240" s="141" t="s">
        <v>21</v>
      </c>
      <c r="BA240" s="141">
        <v>2009</v>
      </c>
      <c r="BB240" s="141">
        <v>379368</v>
      </c>
    </row>
    <row r="241" spans="26:54" x14ac:dyDescent="0.25">
      <c r="Z241"/>
      <c r="AZ241" s="141" t="s">
        <v>22</v>
      </c>
      <c r="BA241" s="141">
        <v>2009</v>
      </c>
      <c r="BB241" s="141">
        <v>379698</v>
      </c>
    </row>
    <row r="242" spans="26:54" x14ac:dyDescent="0.25">
      <c r="Z242"/>
      <c r="AZ242" s="141" t="s">
        <v>11</v>
      </c>
      <c r="BA242" s="141">
        <v>2010</v>
      </c>
      <c r="BB242" s="141">
        <v>379322</v>
      </c>
    </row>
    <row r="243" spans="26:54" x14ac:dyDescent="0.25">
      <c r="Z243"/>
      <c r="AZ243" s="141" t="s">
        <v>12</v>
      </c>
      <c r="BA243" s="141">
        <v>2010</v>
      </c>
      <c r="BB243" s="141">
        <v>378555</v>
      </c>
    </row>
    <row r="244" spans="26:54" x14ac:dyDescent="0.25">
      <c r="Z244"/>
      <c r="AZ244" s="141" t="s">
        <v>13</v>
      </c>
      <c r="BA244" s="141">
        <v>2010</v>
      </c>
      <c r="BB244" s="141">
        <v>377807</v>
      </c>
    </row>
    <row r="245" spans="26:54" x14ac:dyDescent="0.25">
      <c r="Z245"/>
      <c r="AZ245" s="141" t="s">
        <v>14</v>
      </c>
      <c r="BA245" s="141">
        <v>2010</v>
      </c>
      <c r="BB245" s="141">
        <v>376663</v>
      </c>
    </row>
    <row r="246" spans="26:54" x14ac:dyDescent="0.25">
      <c r="Z246"/>
      <c r="AZ246" s="141" t="s">
        <v>15</v>
      </c>
      <c r="BA246" s="141">
        <v>2010</v>
      </c>
      <c r="BB246" s="141">
        <v>377515</v>
      </c>
    </row>
    <row r="247" spans="26:54" x14ac:dyDescent="0.25">
      <c r="Z247"/>
      <c r="AZ247" s="141" t="s">
        <v>16</v>
      </c>
      <c r="BA247" s="141">
        <v>2010</v>
      </c>
      <c r="BB247" s="141">
        <v>378859</v>
      </c>
    </row>
    <row r="248" spans="26:54" x14ac:dyDescent="0.25">
      <c r="Z248"/>
      <c r="AZ248" s="141" t="s">
        <v>17</v>
      </c>
      <c r="BA248" s="141">
        <v>2010</v>
      </c>
      <c r="BB248" s="141">
        <v>378068</v>
      </c>
    </row>
    <row r="249" spans="26:54" x14ac:dyDescent="0.25">
      <c r="Z249"/>
      <c r="AZ249" s="141" t="s">
        <v>18</v>
      </c>
      <c r="BA249" s="141">
        <v>2010</v>
      </c>
      <c r="BB249" s="141">
        <v>378425</v>
      </c>
    </row>
    <row r="250" spans="26:54" x14ac:dyDescent="0.25">
      <c r="Z250"/>
      <c r="AZ250" s="141" t="s">
        <v>19</v>
      </c>
      <c r="BA250" s="141">
        <v>2010</v>
      </c>
      <c r="BB250" s="141">
        <v>378263</v>
      </c>
    </row>
    <row r="251" spans="26:54" x14ac:dyDescent="0.25">
      <c r="Z251"/>
      <c r="AZ251" s="141" t="s">
        <v>20</v>
      </c>
      <c r="BA251" s="141">
        <v>2010</v>
      </c>
      <c r="BB251" s="141">
        <v>379154</v>
      </c>
    </row>
    <row r="252" spans="26:54" x14ac:dyDescent="0.25">
      <c r="Z252"/>
      <c r="AZ252" s="141" t="s">
        <v>21</v>
      </c>
      <c r="BA252" s="141">
        <v>2010</v>
      </c>
      <c r="BB252" s="141">
        <v>380171</v>
      </c>
    </row>
    <row r="253" spans="26:54" x14ac:dyDescent="0.25">
      <c r="Z253"/>
      <c r="AZ253" s="141" t="s">
        <v>22</v>
      </c>
      <c r="BA253" s="141">
        <v>2010</v>
      </c>
      <c r="BB253" s="141">
        <v>380409</v>
      </c>
    </row>
    <row r="254" spans="26:54" x14ac:dyDescent="0.25">
      <c r="Z254"/>
      <c r="AZ254" s="141" t="s">
        <v>11</v>
      </c>
      <c r="BA254" s="141">
        <v>2011</v>
      </c>
      <c r="BB254" s="141">
        <v>381189</v>
      </c>
    </row>
    <row r="255" spans="26:54" x14ac:dyDescent="0.25">
      <c r="Z255"/>
      <c r="AZ255" s="141" t="s">
        <v>12</v>
      </c>
      <c r="BA255" s="141">
        <v>2011</v>
      </c>
      <c r="BB255" s="141">
        <v>382109</v>
      </c>
    </row>
    <row r="256" spans="26:54" x14ac:dyDescent="0.25">
      <c r="Z256"/>
      <c r="AZ256" s="141" t="s">
        <v>13</v>
      </c>
      <c r="BA256" s="141">
        <v>2011</v>
      </c>
      <c r="BB256" s="141">
        <v>383311</v>
      </c>
    </row>
    <row r="257" spans="26:54" x14ac:dyDescent="0.25">
      <c r="Z257"/>
      <c r="AZ257" s="141" t="s">
        <v>14</v>
      </c>
      <c r="BA257" s="141">
        <v>2011</v>
      </c>
      <c r="BB257" s="141">
        <v>384008</v>
      </c>
    </row>
    <row r="258" spans="26:54" x14ac:dyDescent="0.25">
      <c r="Z258"/>
      <c r="AZ258" s="141" t="s">
        <v>15</v>
      </c>
      <c r="BA258" s="141">
        <v>2011</v>
      </c>
      <c r="BB258" s="141">
        <v>385302</v>
      </c>
    </row>
    <row r="259" spans="26:54" x14ac:dyDescent="0.25">
      <c r="Z259"/>
      <c r="AZ259" s="141" t="s">
        <v>16</v>
      </c>
      <c r="BA259" s="141">
        <v>2011</v>
      </c>
      <c r="BB259" s="141">
        <v>387113</v>
      </c>
    </row>
    <row r="260" spans="26:54" x14ac:dyDescent="0.25">
      <c r="Z260"/>
      <c r="AZ260" s="141" t="s">
        <v>17</v>
      </c>
      <c r="BA260" s="141">
        <v>2011</v>
      </c>
      <c r="BB260" s="141">
        <v>387495</v>
      </c>
    </row>
    <row r="261" spans="26:54" x14ac:dyDescent="0.25">
      <c r="Z261"/>
      <c r="AZ261" s="141" t="s">
        <v>18</v>
      </c>
      <c r="BA261" s="141">
        <v>2011</v>
      </c>
      <c r="BB261" s="141">
        <v>387028</v>
      </c>
    </row>
    <row r="262" spans="26:54" x14ac:dyDescent="0.25">
      <c r="Z262"/>
      <c r="AZ262" s="141" t="s">
        <v>19</v>
      </c>
      <c r="BA262" s="141">
        <v>2011</v>
      </c>
      <c r="BB262" s="141">
        <v>385788</v>
      </c>
    </row>
    <row r="263" spans="26:54" x14ac:dyDescent="0.25">
      <c r="Z263"/>
      <c r="AZ263" s="141" t="s">
        <v>20</v>
      </c>
      <c r="BA263" s="141">
        <v>2011</v>
      </c>
      <c r="BB263" s="141">
        <v>386595</v>
      </c>
    </row>
    <row r="264" spans="26:54" x14ac:dyDescent="0.25">
      <c r="Z264"/>
      <c r="AZ264" s="141" t="s">
        <v>21</v>
      </c>
      <c r="BA264" s="141">
        <v>2011</v>
      </c>
      <c r="BB264" s="141">
        <v>386555</v>
      </c>
    </row>
    <row r="265" spans="26:54" x14ac:dyDescent="0.25">
      <c r="Z265"/>
      <c r="AZ265" s="141" t="s">
        <v>22</v>
      </c>
      <c r="BA265" s="141">
        <v>2011</v>
      </c>
      <c r="BB265" s="141">
        <v>386939</v>
      </c>
    </row>
    <row r="266" spans="26:54" x14ac:dyDescent="0.25">
      <c r="Z266"/>
      <c r="AZ266" s="141" t="s">
        <v>11</v>
      </c>
      <c r="BA266" s="141">
        <v>2012</v>
      </c>
      <c r="BB266" s="141">
        <v>386359</v>
      </c>
    </row>
    <row r="267" spans="26:54" x14ac:dyDescent="0.25">
      <c r="Z267"/>
      <c r="AZ267" s="141" t="s">
        <v>12</v>
      </c>
      <c r="BA267" s="141">
        <v>2012</v>
      </c>
      <c r="BB267" s="141">
        <v>387236</v>
      </c>
    </row>
    <row r="268" spans="26:54" x14ac:dyDescent="0.25">
      <c r="Z268"/>
      <c r="AZ268" s="141" t="s">
        <v>13</v>
      </c>
      <c r="BA268" s="141">
        <v>2012</v>
      </c>
      <c r="BB268" s="141">
        <v>388113</v>
      </c>
    </row>
    <row r="269" spans="26:54" x14ac:dyDescent="0.25">
      <c r="Z269"/>
      <c r="AZ269" s="141" t="s">
        <v>14</v>
      </c>
      <c r="BA269" s="141">
        <v>2012</v>
      </c>
      <c r="BB269" s="141">
        <v>387646</v>
      </c>
    </row>
    <row r="270" spans="26:54" x14ac:dyDescent="0.25">
      <c r="Z270"/>
      <c r="AZ270" s="141" t="s">
        <v>15</v>
      </c>
      <c r="BA270" s="141">
        <v>2012</v>
      </c>
      <c r="BB270" s="141">
        <v>388462</v>
      </c>
    </row>
    <row r="271" spans="26:54" x14ac:dyDescent="0.25">
      <c r="Z271"/>
      <c r="AZ271" s="141" t="s">
        <v>16</v>
      </c>
      <c r="BA271" s="141">
        <v>2012</v>
      </c>
      <c r="BB271" s="141">
        <v>388291</v>
      </c>
    </row>
    <row r="272" spans="26:54" x14ac:dyDescent="0.25">
      <c r="Z272"/>
      <c r="AZ272" s="141" t="s">
        <v>17</v>
      </c>
      <c r="BA272" s="141">
        <v>2012</v>
      </c>
      <c r="BB272" s="141">
        <v>388601</v>
      </c>
    </row>
    <row r="273" spans="26:54" x14ac:dyDescent="0.25">
      <c r="Z273"/>
      <c r="AZ273" s="141" t="s">
        <v>18</v>
      </c>
      <c r="BA273" s="141">
        <v>2012</v>
      </c>
      <c r="BB273" s="141">
        <v>386871</v>
      </c>
    </row>
    <row r="274" spans="26:54" x14ac:dyDescent="0.25">
      <c r="Z274"/>
      <c r="AZ274" s="141" t="s">
        <v>19</v>
      </c>
      <c r="BA274" s="141">
        <v>2012</v>
      </c>
      <c r="BB274" s="141">
        <v>383735</v>
      </c>
    </row>
    <row r="275" spans="26:54" x14ac:dyDescent="0.25">
      <c r="Z275"/>
      <c r="AZ275" s="141" t="s">
        <v>20</v>
      </c>
      <c r="BA275" s="141">
        <v>2012</v>
      </c>
      <c r="BB275" s="141">
        <v>382291</v>
      </c>
    </row>
    <row r="276" spans="26:54" x14ac:dyDescent="0.25">
      <c r="Z276"/>
      <c r="AZ276" s="141" t="s">
        <v>21</v>
      </c>
      <c r="BA276" s="141">
        <v>2012</v>
      </c>
      <c r="BB276" s="141">
        <v>381080</v>
      </c>
    </row>
    <row r="277" spans="26:54" x14ac:dyDescent="0.25">
      <c r="Z277"/>
      <c r="AZ277" s="141" t="s">
        <v>22</v>
      </c>
      <c r="BA277" s="141">
        <v>2012</v>
      </c>
      <c r="BB277" s="141">
        <v>379716</v>
      </c>
    </row>
    <row r="278" spans="26:54" x14ac:dyDescent="0.25">
      <c r="Z278"/>
      <c r="AZ278" s="141" t="s">
        <v>11</v>
      </c>
      <c r="BA278" s="141">
        <v>2013</v>
      </c>
      <c r="BB278" s="141">
        <v>380042</v>
      </c>
    </row>
    <row r="279" spans="26:54" x14ac:dyDescent="0.25">
      <c r="Z279"/>
      <c r="AZ279" s="141" t="s">
        <v>12</v>
      </c>
      <c r="BA279" s="141">
        <v>2013</v>
      </c>
      <c r="BB279" s="141">
        <v>380414</v>
      </c>
    </row>
    <row r="280" spans="26:54" x14ac:dyDescent="0.25">
      <c r="Z280"/>
      <c r="AZ280" s="141" t="s">
        <v>13</v>
      </c>
      <c r="BA280" s="141">
        <v>2013</v>
      </c>
      <c r="BB280" s="141">
        <v>380540</v>
      </c>
    </row>
    <row r="281" spans="26:54" x14ac:dyDescent="0.25">
      <c r="Z281"/>
      <c r="AZ281" s="141" t="s">
        <v>14</v>
      </c>
      <c r="BA281" s="141">
        <v>2013</v>
      </c>
      <c r="BB281" s="141">
        <v>380487</v>
      </c>
    </row>
    <row r="282" spans="26:54" x14ac:dyDescent="0.25">
      <c r="Z282"/>
      <c r="AZ282" s="141" t="s">
        <v>15</v>
      </c>
      <c r="BA282" s="141">
        <v>2013</v>
      </c>
      <c r="BB282" s="141">
        <v>381372</v>
      </c>
    </row>
    <row r="283" spans="26:54" x14ac:dyDescent="0.25">
      <c r="Z283"/>
      <c r="AZ283" s="141" t="s">
        <v>16</v>
      </c>
      <c r="BA283" s="141">
        <v>2013</v>
      </c>
      <c r="BB283" s="141">
        <v>381672</v>
      </c>
    </row>
    <row r="284" spans="26:54" x14ac:dyDescent="0.25">
      <c r="Z284"/>
      <c r="AZ284" s="141" t="s">
        <v>17</v>
      </c>
      <c r="BA284" s="141">
        <v>2013</v>
      </c>
      <c r="BB284" s="141">
        <v>381299</v>
      </c>
    </row>
    <row r="285" spans="26:54" x14ac:dyDescent="0.25">
      <c r="Z285"/>
      <c r="AZ285" s="141" t="s">
        <v>18</v>
      </c>
      <c r="BA285" s="141">
        <v>2013</v>
      </c>
      <c r="BB285" s="141">
        <v>380486</v>
      </c>
    </row>
    <row r="286" spans="26:54" x14ac:dyDescent="0.25">
      <c r="Z286"/>
      <c r="AZ286" s="141" t="s">
        <v>19</v>
      </c>
      <c r="BA286" s="141">
        <v>2013</v>
      </c>
      <c r="BB286" s="141">
        <v>380165</v>
      </c>
    </row>
    <row r="287" spans="26:54" x14ac:dyDescent="0.25">
      <c r="Z287"/>
      <c r="AZ287" s="141" t="s">
        <v>20</v>
      </c>
      <c r="BA287" s="141">
        <v>2013</v>
      </c>
      <c r="BB287" s="141">
        <v>381178</v>
      </c>
    </row>
    <row r="288" spans="26:54" x14ac:dyDescent="0.25">
      <c r="Z288"/>
      <c r="AZ288" s="141" t="s">
        <v>21</v>
      </c>
      <c r="BA288" s="141">
        <v>2013</v>
      </c>
      <c r="BB288" s="141">
        <v>381224</v>
      </c>
    </row>
    <row r="289" spans="26:54" x14ac:dyDescent="0.25">
      <c r="Z289"/>
      <c r="AZ289" s="141" t="s">
        <v>22</v>
      </c>
      <c r="BA289" s="141">
        <v>2013</v>
      </c>
      <c r="BB289" s="141">
        <v>380809</v>
      </c>
    </row>
    <row r="290" spans="26:54" x14ac:dyDescent="0.25">
      <c r="Z290"/>
      <c r="AZ290" s="141" t="s">
        <v>11</v>
      </c>
      <c r="BA290" s="141">
        <v>2014</v>
      </c>
      <c r="BB290" s="141">
        <v>381819</v>
      </c>
    </row>
    <row r="291" spans="26:54" x14ac:dyDescent="0.25">
      <c r="Z291"/>
      <c r="AZ291" s="141" t="s">
        <v>12</v>
      </c>
      <c r="BA291" s="141">
        <v>2014</v>
      </c>
      <c r="BB291" s="141">
        <v>381985</v>
      </c>
    </row>
    <row r="292" spans="26:54" x14ac:dyDescent="0.25">
      <c r="Z292"/>
      <c r="AZ292" s="141" t="s">
        <v>13</v>
      </c>
      <c r="BA292" s="141">
        <v>2014</v>
      </c>
      <c r="BB292" s="141">
        <v>383575</v>
      </c>
    </row>
    <row r="293" spans="26:54" x14ac:dyDescent="0.25">
      <c r="Z293"/>
      <c r="AZ293" s="141" t="s">
        <v>14</v>
      </c>
      <c r="BA293" s="141">
        <v>2014</v>
      </c>
      <c r="BB293" s="141">
        <v>384265</v>
      </c>
    </row>
    <row r="294" spans="26:54" x14ac:dyDescent="0.25">
      <c r="Z294"/>
      <c r="AZ294" s="141" t="s">
        <v>15</v>
      </c>
      <c r="BA294" s="141">
        <v>2014</v>
      </c>
      <c r="BB294" s="141">
        <v>385619</v>
      </c>
    </row>
    <row r="295" spans="26:54" x14ac:dyDescent="0.25">
      <c r="Z295"/>
      <c r="AZ295" s="141" t="s">
        <v>16</v>
      </c>
      <c r="BA295" s="141">
        <v>2014</v>
      </c>
      <c r="BB295" s="141">
        <v>385243</v>
      </c>
    </row>
    <row r="296" spans="26:54" x14ac:dyDescent="0.25">
      <c r="Z296"/>
      <c r="AZ296" s="141" t="s">
        <v>17</v>
      </c>
      <c r="BA296" s="141">
        <v>2014</v>
      </c>
      <c r="BB296" s="141">
        <v>386243</v>
      </c>
    </row>
    <row r="297" spans="26:54" x14ac:dyDescent="0.25">
      <c r="Z297"/>
      <c r="AZ297" s="141" t="s">
        <v>18</v>
      </c>
      <c r="BA297" s="141">
        <v>2014</v>
      </c>
      <c r="BB297" s="141">
        <v>384478</v>
      </c>
    </row>
    <row r="298" spans="26:54" x14ac:dyDescent="0.25">
      <c r="Z298"/>
      <c r="AZ298" s="141" t="s">
        <v>19</v>
      </c>
      <c r="BA298" s="141">
        <v>2014</v>
      </c>
      <c r="BB298" s="141">
        <v>384501</v>
      </c>
    </row>
    <row r="299" spans="26:54" x14ac:dyDescent="0.25">
      <c r="Z299"/>
      <c r="AZ299" s="141" t="s">
        <v>20</v>
      </c>
      <c r="BA299" s="141">
        <v>2014</v>
      </c>
      <c r="BB299" s="141">
        <v>384700</v>
      </c>
    </row>
    <row r="300" spans="26:54" x14ac:dyDescent="0.25">
      <c r="Z300"/>
      <c r="AZ300" s="141" t="s">
        <v>21</v>
      </c>
      <c r="BA300" s="141">
        <v>2014</v>
      </c>
      <c r="BB300" s="141">
        <v>386912</v>
      </c>
    </row>
    <row r="301" spans="26:54" x14ac:dyDescent="0.25">
      <c r="Z301"/>
      <c r="AZ301" s="141" t="s">
        <v>22</v>
      </c>
      <c r="BA301" s="141">
        <v>2014</v>
      </c>
      <c r="BB301" s="141">
        <v>386222</v>
      </c>
    </row>
    <row r="302" spans="26:54" x14ac:dyDescent="0.25">
      <c r="Z302"/>
      <c r="AZ302" s="141" t="s">
        <v>11</v>
      </c>
      <c r="BA302" s="141">
        <v>2015</v>
      </c>
      <c r="BB302" s="141">
        <v>386528</v>
      </c>
    </row>
    <row r="303" spans="26:54" x14ac:dyDescent="0.25">
      <c r="Z303"/>
      <c r="AZ303" s="141" t="s">
        <v>12</v>
      </c>
      <c r="BA303" s="141">
        <v>2015</v>
      </c>
      <c r="BB303" s="141">
        <v>388976</v>
      </c>
    </row>
    <row r="304" spans="26:54" x14ac:dyDescent="0.25">
      <c r="Z304"/>
      <c r="AZ304" s="141" t="s">
        <v>13</v>
      </c>
      <c r="BA304" s="141">
        <v>2015</v>
      </c>
      <c r="BB304" s="141">
        <v>390817</v>
      </c>
    </row>
    <row r="305" spans="26:54" x14ac:dyDescent="0.25">
      <c r="Z305"/>
      <c r="AZ305" s="141" t="s">
        <v>14</v>
      </c>
      <c r="BA305" s="141">
        <v>2015</v>
      </c>
      <c r="BB305" s="141">
        <v>393439</v>
      </c>
    </row>
    <row r="306" spans="26:54" x14ac:dyDescent="0.25">
      <c r="Z306"/>
      <c r="AZ306" s="141" t="s">
        <v>15</v>
      </c>
      <c r="BA306" s="141">
        <v>2015</v>
      </c>
      <c r="BB306" s="141">
        <v>395621</v>
      </c>
    </row>
    <row r="307" spans="26:54" x14ac:dyDescent="0.25">
      <c r="Z307"/>
      <c r="AZ307" s="141" t="s">
        <v>16</v>
      </c>
      <c r="BA307" s="141">
        <v>2015</v>
      </c>
      <c r="BB307" s="141">
        <v>396973</v>
      </c>
    </row>
    <row r="308" spans="26:54" x14ac:dyDescent="0.25">
      <c r="Z308"/>
      <c r="AZ308" s="141" t="s">
        <v>17</v>
      </c>
      <c r="BA308" s="141">
        <v>2015</v>
      </c>
      <c r="BB308" s="141">
        <v>396503</v>
      </c>
    </row>
    <row r="309" spans="26:54" x14ac:dyDescent="0.25">
      <c r="Z309"/>
      <c r="AZ309" s="141" t="s">
        <v>18</v>
      </c>
      <c r="BA309" s="141">
        <v>2015</v>
      </c>
      <c r="BB309" s="141">
        <v>397007</v>
      </c>
    </row>
    <row r="310" spans="26:54" x14ac:dyDescent="0.25">
      <c r="Z310"/>
      <c r="AZ310" s="141" t="s">
        <v>19</v>
      </c>
      <c r="BA310" s="141">
        <v>2015</v>
      </c>
      <c r="BB310" s="141">
        <v>397326</v>
      </c>
    </row>
    <row r="311" spans="26:54" x14ac:dyDescent="0.25">
      <c r="Z311"/>
      <c r="AZ311" s="141" t="s">
        <v>20</v>
      </c>
      <c r="BA311" s="141">
        <v>2015</v>
      </c>
      <c r="BB311" s="141">
        <v>399928</v>
      </c>
    </row>
    <row r="312" spans="26:54" x14ac:dyDescent="0.25">
      <c r="Z312"/>
      <c r="AZ312" s="141" t="s">
        <v>21</v>
      </c>
      <c r="BA312" s="141">
        <v>2015</v>
      </c>
      <c r="BB312" s="141">
        <v>401280</v>
      </c>
    </row>
    <row r="313" spans="26:54" x14ac:dyDescent="0.25">
      <c r="Z313"/>
      <c r="AZ313" s="141" t="s">
        <v>22</v>
      </c>
      <c r="BA313" s="141">
        <v>2015</v>
      </c>
      <c r="BB313" s="141">
        <v>401440</v>
      </c>
    </row>
    <row r="314" spans="26:54" x14ac:dyDescent="0.25">
      <c r="Z314"/>
      <c r="AZ314" s="141" t="s">
        <v>11</v>
      </c>
      <c r="BA314" s="141">
        <v>2016</v>
      </c>
      <c r="BB314" s="141">
        <v>402270</v>
      </c>
    </row>
    <row r="315" spans="26:54" x14ac:dyDescent="0.25">
      <c r="Z315"/>
      <c r="AZ315" s="141" t="s">
        <v>12</v>
      </c>
      <c r="BA315" s="141">
        <v>2016</v>
      </c>
      <c r="BB315" s="141">
        <v>403917</v>
      </c>
    </row>
    <row r="316" spans="26:54" x14ac:dyDescent="0.25">
      <c r="Z316"/>
      <c r="AZ316" s="141" t="s">
        <v>13</v>
      </c>
      <c r="BA316" s="141">
        <v>2016</v>
      </c>
      <c r="BB316" s="141">
        <v>405983</v>
      </c>
    </row>
    <row r="317" spans="26:54" x14ac:dyDescent="0.25">
      <c r="Z317"/>
      <c r="AZ317" s="141" t="s">
        <v>14</v>
      </c>
      <c r="BA317" s="141">
        <v>2016</v>
      </c>
      <c r="BB317" s="141">
        <v>407763</v>
      </c>
    </row>
    <row r="318" spans="26:54" x14ac:dyDescent="0.25">
      <c r="Z318"/>
      <c r="AZ318" s="141" t="s">
        <v>15</v>
      </c>
      <c r="BA318" s="141">
        <v>2016</v>
      </c>
      <c r="BB318" s="141">
        <v>410338</v>
      </c>
    </row>
    <row r="319" spans="26:54" x14ac:dyDescent="0.25">
      <c r="Z319"/>
      <c r="AZ319" s="141" t="s">
        <v>16</v>
      </c>
      <c r="BA319" s="141">
        <v>2016</v>
      </c>
      <c r="BB319" s="141">
        <v>412333</v>
      </c>
    </row>
    <row r="320" spans="26:54" x14ac:dyDescent="0.25">
      <c r="Z320"/>
      <c r="AZ320" s="141" t="s">
        <v>17</v>
      </c>
      <c r="BA320" s="141">
        <v>2016</v>
      </c>
      <c r="BB320" s="141">
        <v>413746</v>
      </c>
    </row>
    <row r="321" spans="26:54" x14ac:dyDescent="0.25">
      <c r="Z321"/>
      <c r="AZ321" s="141" t="s">
        <v>18</v>
      </c>
      <c r="BA321" s="141">
        <v>2016</v>
      </c>
      <c r="BB321" s="141">
        <v>414242</v>
      </c>
    </row>
    <row r="322" spans="26:54" x14ac:dyDescent="0.25">
      <c r="Z322"/>
      <c r="AZ322" s="141" t="s">
        <v>19</v>
      </c>
      <c r="BA322" s="141">
        <v>2016</v>
      </c>
      <c r="BB322" s="141">
        <v>414558</v>
      </c>
    </row>
    <row r="323" spans="26:54" x14ac:dyDescent="0.25">
      <c r="Z323"/>
      <c r="AZ323" s="141" t="s">
        <v>20</v>
      </c>
      <c r="BA323" s="141">
        <v>2016</v>
      </c>
      <c r="BB323" s="141">
        <v>415979</v>
      </c>
    </row>
    <row r="324" spans="26:54" x14ac:dyDescent="0.25">
      <c r="Z324"/>
      <c r="AZ324" s="141" t="s">
        <v>21</v>
      </c>
      <c r="BA324" s="141">
        <v>2016</v>
      </c>
      <c r="BB324" s="141">
        <v>416046</v>
      </c>
    </row>
    <row r="325" spans="26:54" x14ac:dyDescent="0.25">
      <c r="Z325"/>
      <c r="AZ325" s="141" t="s">
        <v>22</v>
      </c>
      <c r="BA325" s="141">
        <v>2016</v>
      </c>
      <c r="BB325" s="141">
        <v>416337</v>
      </c>
    </row>
    <row r="326" spans="26:54" x14ac:dyDescent="0.25">
      <c r="Z326"/>
      <c r="AZ326" s="141" t="s">
        <v>11</v>
      </c>
      <c r="BA326" s="141">
        <v>2017</v>
      </c>
      <c r="BB326" s="141">
        <v>417833</v>
      </c>
    </row>
    <row r="327" spans="26:54" x14ac:dyDescent="0.25">
      <c r="Z327"/>
      <c r="AZ327" s="141" t="s">
        <v>12</v>
      </c>
      <c r="BA327" s="141">
        <v>2017</v>
      </c>
      <c r="BB327" s="141">
        <v>419762</v>
      </c>
    </row>
    <row r="328" spans="26:54" x14ac:dyDescent="0.25">
      <c r="Z328"/>
      <c r="AZ328" s="141" t="s">
        <v>13</v>
      </c>
      <c r="BA328" s="141">
        <v>2017</v>
      </c>
      <c r="BB328" s="141">
        <v>422278</v>
      </c>
    </row>
    <row r="329" spans="26:54" x14ac:dyDescent="0.25">
      <c r="Z329"/>
      <c r="AZ329" s="141" t="s">
        <v>14</v>
      </c>
      <c r="BA329" s="141">
        <v>2017</v>
      </c>
      <c r="BB329" s="141">
        <v>423747</v>
      </c>
    </row>
    <row r="330" spans="26:54" x14ac:dyDescent="0.25">
      <c r="Z330"/>
      <c r="AZ330" s="141" t="s">
        <v>15</v>
      </c>
      <c r="BA330" s="141">
        <v>2017</v>
      </c>
      <c r="BB330" s="141">
        <v>425656</v>
      </c>
    </row>
    <row r="331" spans="26:54" x14ac:dyDescent="0.25">
      <c r="Z331"/>
      <c r="AZ331" s="141" t="s">
        <v>16</v>
      </c>
      <c r="BA331" s="141">
        <v>2017</v>
      </c>
      <c r="BB331" s="141">
        <v>427818</v>
      </c>
    </row>
    <row r="332" spans="26:54" x14ac:dyDescent="0.25">
      <c r="Z332"/>
      <c r="AZ332" s="141" t="s">
        <v>17</v>
      </c>
      <c r="BA332" s="141">
        <v>2017</v>
      </c>
      <c r="BB332" s="141">
        <v>428209</v>
      </c>
    </row>
    <row r="333" spans="26:54" x14ac:dyDescent="0.25">
      <c r="Z333"/>
      <c r="AZ333" s="141" t="s">
        <v>18</v>
      </c>
      <c r="BA333" s="141">
        <v>2017</v>
      </c>
      <c r="BB333" s="141">
        <v>428455</v>
      </c>
    </row>
    <row r="334" spans="26:54" x14ac:dyDescent="0.25">
      <c r="Z334"/>
      <c r="AZ334" s="141" t="s">
        <v>19</v>
      </c>
      <c r="BA334" s="141">
        <v>2017</v>
      </c>
      <c r="BB334" s="141">
        <v>428673</v>
      </c>
    </row>
    <row r="335" spans="26:54" x14ac:dyDescent="0.25">
      <c r="Z335"/>
      <c r="AZ335" s="141" t="s">
        <v>20</v>
      </c>
      <c r="BA335" s="141">
        <v>2017</v>
      </c>
      <c r="BB335" s="141">
        <v>430232</v>
      </c>
    </row>
    <row r="336" spans="26:54" x14ac:dyDescent="0.25">
      <c r="Z336"/>
      <c r="AZ336" s="141" t="s">
        <v>21</v>
      </c>
      <c r="BA336" s="141">
        <v>2017</v>
      </c>
      <c r="BB336" s="141">
        <v>429946</v>
      </c>
    </row>
    <row r="337" spans="26:54" x14ac:dyDescent="0.25">
      <c r="Z337"/>
      <c r="AZ337" s="141" t="s">
        <v>22</v>
      </c>
      <c r="BA337" s="141">
        <v>2017</v>
      </c>
      <c r="BB337" s="141">
        <v>430607</v>
      </c>
    </row>
    <row r="338" spans="26:54" x14ac:dyDescent="0.25">
      <c r="Z338"/>
      <c r="AZ338" s="141" t="s">
        <v>11</v>
      </c>
      <c r="BA338" s="141">
        <v>2018</v>
      </c>
      <c r="BB338" s="141">
        <v>429842</v>
      </c>
    </row>
    <row r="339" spans="26:54" x14ac:dyDescent="0.25">
      <c r="Z339"/>
      <c r="AZ339" s="141" t="s">
        <v>12</v>
      </c>
      <c r="BA339" s="141">
        <v>2018</v>
      </c>
      <c r="BB339" s="141">
        <v>433696</v>
      </c>
    </row>
    <row r="340" spans="26:54" x14ac:dyDescent="0.25">
      <c r="Z340"/>
      <c r="AZ340" s="141" t="s">
        <v>13</v>
      </c>
      <c r="BA340" s="141">
        <v>2018</v>
      </c>
      <c r="BB340" s="141">
        <v>435710</v>
      </c>
    </row>
    <row r="341" spans="26:54" x14ac:dyDescent="0.25">
      <c r="Z341"/>
      <c r="AZ341" s="141" t="s">
        <v>14</v>
      </c>
      <c r="BA341" s="141">
        <v>2018</v>
      </c>
      <c r="BB341" s="141">
        <v>437745</v>
      </c>
    </row>
    <row r="342" spans="26:54" x14ac:dyDescent="0.25">
      <c r="Z342"/>
      <c r="AZ342" s="141" t="s">
        <v>15</v>
      </c>
      <c r="BA342" s="141">
        <v>2018</v>
      </c>
      <c r="BB342" s="141">
        <v>439711</v>
      </c>
    </row>
    <row r="343" spans="26:54" x14ac:dyDescent="0.25">
      <c r="Z343"/>
      <c r="AZ343" s="141" t="s">
        <v>16</v>
      </c>
      <c r="BA343" s="141">
        <v>2018</v>
      </c>
      <c r="BB343" s="141">
        <v>440929</v>
      </c>
    </row>
    <row r="344" spans="26:54" x14ac:dyDescent="0.25">
      <c r="Z344"/>
      <c r="AZ344" s="141" t="s">
        <v>17</v>
      </c>
      <c r="BA344" s="141">
        <v>2018</v>
      </c>
      <c r="BB344" s="141">
        <v>444988</v>
      </c>
    </row>
    <row r="345" spans="26:54" x14ac:dyDescent="0.25">
      <c r="Z345"/>
      <c r="AZ345" s="141" t="s">
        <v>18</v>
      </c>
      <c r="BA345" s="141">
        <v>2018</v>
      </c>
      <c r="BB345" s="141">
        <v>441171</v>
      </c>
    </row>
    <row r="346" spans="26:54" x14ac:dyDescent="0.25">
      <c r="Z346"/>
      <c r="AZ346" s="141" t="s">
        <v>19</v>
      </c>
      <c r="BA346" s="141">
        <v>2018</v>
      </c>
      <c r="BB346" s="141">
        <v>442049</v>
      </c>
    </row>
    <row r="347" spans="26:54" x14ac:dyDescent="0.25">
      <c r="Z347"/>
      <c r="AZ347" s="141" t="s">
        <v>20</v>
      </c>
      <c r="BA347" s="141">
        <v>2018</v>
      </c>
      <c r="BB347" s="141">
        <v>442744</v>
      </c>
    </row>
    <row r="348" spans="26:54" x14ac:dyDescent="0.25">
      <c r="Z348"/>
      <c r="AZ348" s="141" t="s">
        <v>21</v>
      </c>
      <c r="BA348" s="141">
        <v>2018</v>
      </c>
      <c r="BB348" s="141">
        <v>441511</v>
      </c>
    </row>
    <row r="349" spans="26:54" x14ac:dyDescent="0.25">
      <c r="Z349"/>
      <c r="AZ349" s="141" t="s">
        <v>22</v>
      </c>
      <c r="BA349" s="141">
        <v>2018</v>
      </c>
      <c r="BB349" s="141">
        <v>442015</v>
      </c>
    </row>
    <row r="350" spans="26:54" x14ac:dyDescent="0.25">
      <c r="Z350"/>
      <c r="AZ350" s="141" t="s">
        <v>11</v>
      </c>
      <c r="BA350" s="141">
        <v>2019</v>
      </c>
      <c r="BB350" s="141">
        <v>443424</v>
      </c>
    </row>
    <row r="351" spans="26:54" x14ac:dyDescent="0.25">
      <c r="Z351"/>
      <c r="AZ351" s="141" t="s">
        <v>12</v>
      </c>
      <c r="BA351" s="141">
        <v>2019</v>
      </c>
      <c r="BB351" s="141">
        <v>444717</v>
      </c>
    </row>
    <row r="352" spans="26:54" x14ac:dyDescent="0.25">
      <c r="Z352"/>
      <c r="AZ352" s="141" t="s">
        <v>13</v>
      </c>
      <c r="BA352" s="141">
        <v>2019</v>
      </c>
      <c r="BB352" s="141">
        <v>446609</v>
      </c>
    </row>
    <row r="353" spans="26:57" x14ac:dyDescent="0.25">
      <c r="Z353"/>
      <c r="AZ353" s="141" t="s">
        <v>14</v>
      </c>
      <c r="BA353" s="141">
        <v>2019</v>
      </c>
      <c r="BB353" s="141">
        <v>447968</v>
      </c>
    </row>
    <row r="354" spans="26:57" x14ac:dyDescent="0.25">
      <c r="Z354"/>
      <c r="AZ354" s="141" t="s">
        <v>15</v>
      </c>
      <c r="BA354" s="141">
        <v>2019</v>
      </c>
      <c r="BB354" s="141">
        <v>449615</v>
      </c>
    </row>
    <row r="355" spans="26:57" x14ac:dyDescent="0.25">
      <c r="Z355"/>
      <c r="AZ355" s="141" t="s">
        <v>16</v>
      </c>
      <c r="BA355" s="141">
        <v>2019</v>
      </c>
      <c r="BB355" s="141">
        <v>451395</v>
      </c>
    </row>
    <row r="356" spans="26:57" x14ac:dyDescent="0.25">
      <c r="Z356"/>
      <c r="AZ356" s="141" t="s">
        <v>17</v>
      </c>
      <c r="BA356" s="141">
        <v>2019</v>
      </c>
      <c r="BB356" s="141">
        <v>451546</v>
      </c>
    </row>
    <row r="357" spans="26:57" x14ac:dyDescent="0.25">
      <c r="Z357"/>
      <c r="AZ357" s="141" t="s">
        <v>18</v>
      </c>
      <c r="BA357" s="141">
        <v>2019</v>
      </c>
      <c r="BB357" s="141">
        <v>451166</v>
      </c>
    </row>
    <row r="358" spans="26:57" x14ac:dyDescent="0.25">
      <c r="Z358"/>
      <c r="AZ358" s="141" t="s">
        <v>19</v>
      </c>
      <c r="BA358" s="141">
        <v>2019</v>
      </c>
      <c r="BB358" s="141">
        <v>452138</v>
      </c>
    </row>
    <row r="359" spans="26:57" x14ac:dyDescent="0.25">
      <c r="Z359"/>
      <c r="AZ359" s="141" t="s">
        <v>20</v>
      </c>
      <c r="BA359" s="141">
        <v>2019</v>
      </c>
      <c r="BB359" s="141">
        <v>454070</v>
      </c>
    </row>
    <row r="360" spans="26:57" x14ac:dyDescent="0.25">
      <c r="Z360"/>
      <c r="AZ360" s="141" t="s">
        <v>21</v>
      </c>
      <c r="BA360" s="141">
        <v>2019</v>
      </c>
      <c r="BB360" s="141">
        <v>454283</v>
      </c>
    </row>
    <row r="361" spans="26:57" x14ac:dyDescent="0.25">
      <c r="AZ361" s="141" t="s">
        <v>22</v>
      </c>
      <c r="BA361" s="141">
        <v>2019</v>
      </c>
      <c r="BB361" s="141">
        <v>455566</v>
      </c>
    </row>
    <row r="362" spans="26:57" x14ac:dyDescent="0.25">
      <c r="AZ362" s="141" t="s">
        <v>11</v>
      </c>
      <c r="BA362" s="141">
        <v>2020</v>
      </c>
      <c r="BB362" s="141">
        <v>456534</v>
      </c>
      <c r="BE362" s="171"/>
    </row>
    <row r="363" spans="26:57" x14ac:dyDescent="0.25">
      <c r="AZ363" s="141" t="s">
        <v>12</v>
      </c>
      <c r="BA363" s="141">
        <v>2020</v>
      </c>
      <c r="BB363" s="141">
        <v>458966</v>
      </c>
      <c r="BE363" s="171"/>
    </row>
    <row r="364" spans="26:57" x14ac:dyDescent="0.25">
      <c r="AZ364" s="141" t="s">
        <v>13</v>
      </c>
      <c r="BA364" s="141">
        <v>2020</v>
      </c>
      <c r="BB364" s="141">
        <v>460033</v>
      </c>
      <c r="BE364" s="171"/>
    </row>
    <row r="365" spans="26:57" x14ac:dyDescent="0.25">
      <c r="AZ365" s="141" t="s">
        <v>14</v>
      </c>
      <c r="BA365" s="141">
        <v>2020</v>
      </c>
      <c r="BB365" s="141">
        <v>429407</v>
      </c>
      <c r="BE365" s="171"/>
    </row>
    <row r="366" spans="26:57" x14ac:dyDescent="0.25">
      <c r="AZ366" s="141" t="s">
        <v>15</v>
      </c>
      <c r="BA366" s="141">
        <v>2020</v>
      </c>
      <c r="BB366" s="141">
        <v>411817</v>
      </c>
      <c r="BE366" s="171"/>
    </row>
    <row r="367" spans="26:57" x14ac:dyDescent="0.25">
      <c r="AZ367" s="141" t="s">
        <v>16</v>
      </c>
      <c r="BA367" s="141">
        <v>2020</v>
      </c>
      <c r="BB367" s="141">
        <v>410557</v>
      </c>
      <c r="BE367" s="171"/>
    </row>
    <row r="368" spans="26:57" x14ac:dyDescent="0.25">
      <c r="AZ368" s="141" t="s">
        <v>17</v>
      </c>
      <c r="BA368" s="141">
        <v>2020</v>
      </c>
      <c r="BB368" s="141">
        <v>415154</v>
      </c>
      <c r="BE368" s="171"/>
    </row>
    <row r="369" spans="52:57" x14ac:dyDescent="0.25">
      <c r="AZ369" s="141" t="s">
        <v>18</v>
      </c>
      <c r="BA369" s="141">
        <v>2020</v>
      </c>
      <c r="BB369" s="141">
        <v>411176</v>
      </c>
      <c r="BE369" s="171"/>
    </row>
    <row r="370" spans="52:57" x14ac:dyDescent="0.25">
      <c r="AZ370" s="141" t="s">
        <v>19</v>
      </c>
      <c r="BA370" s="141">
        <v>2020</v>
      </c>
      <c r="BB370" s="141">
        <v>404869</v>
      </c>
      <c r="BE370" s="171"/>
    </row>
    <row r="371" spans="52:57" x14ac:dyDescent="0.25">
      <c r="AZ371" s="141" t="s">
        <v>20</v>
      </c>
      <c r="BA371" s="141">
        <v>2020</v>
      </c>
      <c r="BB371" s="141">
        <v>368162</v>
      </c>
      <c r="BE371" s="171"/>
    </row>
    <row r="372" spans="52:57" x14ac:dyDescent="0.25">
      <c r="AZ372" s="141" t="s">
        <v>21</v>
      </c>
      <c r="BA372" s="141">
        <v>2020</v>
      </c>
      <c r="BB372" s="141">
        <v>366750</v>
      </c>
      <c r="BE372" s="171"/>
    </row>
    <row r="373" spans="52:57" x14ac:dyDescent="0.25">
      <c r="AZ373" s="141" t="s">
        <v>22</v>
      </c>
      <c r="BA373" s="141">
        <v>2020</v>
      </c>
      <c r="BB373" s="141">
        <v>379302</v>
      </c>
      <c r="BE373" s="171"/>
    </row>
    <row r="374" spans="52:57" x14ac:dyDescent="0.25">
      <c r="AZ374" s="141" t="s">
        <v>11</v>
      </c>
      <c r="BA374" s="141">
        <v>2021</v>
      </c>
      <c r="BB374" s="141">
        <v>397999</v>
      </c>
      <c r="BE374" s="171"/>
    </row>
  </sheetData>
  <mergeCells count="1">
    <mergeCell ref="A1:M1"/>
  </mergeCell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7"/>
  <sheetViews>
    <sheetView workbookViewId="0">
      <selection activeCell="O32" sqref="O32"/>
    </sheetView>
  </sheetViews>
  <sheetFormatPr defaultRowHeight="15" x14ac:dyDescent="0.25"/>
  <cols>
    <col min="1" max="1" width="9.5703125" style="9" customWidth="1"/>
    <col min="2" max="6" width="14.140625" style="9" customWidth="1"/>
    <col min="7" max="16384" width="9.140625" style="9"/>
  </cols>
  <sheetData>
    <row r="1" spans="1:6" x14ac:dyDescent="0.25">
      <c r="A1" s="182" t="s">
        <v>175</v>
      </c>
      <c r="B1" s="182"/>
      <c r="C1" s="182"/>
      <c r="D1" s="182"/>
      <c r="E1" s="182"/>
      <c r="F1" s="182"/>
    </row>
    <row r="2" spans="1:6" ht="30" x14ac:dyDescent="0.25">
      <c r="A2" s="9" t="s">
        <v>159</v>
      </c>
      <c r="B2" s="133" t="s">
        <v>174</v>
      </c>
      <c r="C2" s="133" t="s">
        <v>173</v>
      </c>
      <c r="D2" s="133" t="s">
        <v>172</v>
      </c>
      <c r="E2" s="133" t="s">
        <v>171</v>
      </c>
      <c r="F2" s="133" t="s">
        <v>46</v>
      </c>
    </row>
    <row r="3" spans="1:6" x14ac:dyDescent="0.25">
      <c r="A3" s="130">
        <v>43831</v>
      </c>
      <c r="B3" s="132">
        <v>290341</v>
      </c>
      <c r="C3" s="132">
        <v>98040</v>
      </c>
      <c r="D3" s="132">
        <v>58860</v>
      </c>
      <c r="E3" s="132">
        <v>9293</v>
      </c>
      <c r="F3" s="132">
        <v>456534</v>
      </c>
    </row>
    <row r="4" spans="1:6" x14ac:dyDescent="0.25">
      <c r="A4" s="130">
        <v>43891</v>
      </c>
      <c r="B4" s="132">
        <v>291209</v>
      </c>
      <c r="C4" s="132">
        <v>98531</v>
      </c>
      <c r="D4" s="132">
        <v>61003</v>
      </c>
      <c r="E4" s="132">
        <v>9290</v>
      </c>
      <c r="F4" s="132">
        <v>460033</v>
      </c>
    </row>
    <row r="5" spans="1:6" x14ac:dyDescent="0.25">
      <c r="A5" s="130">
        <v>44166</v>
      </c>
      <c r="B5" s="132">
        <v>228849</v>
      </c>
      <c r="C5" s="132">
        <v>91663</v>
      </c>
      <c r="D5" s="132">
        <v>51268</v>
      </c>
      <c r="E5" s="132">
        <v>7522</v>
      </c>
      <c r="F5" s="132">
        <v>379302</v>
      </c>
    </row>
    <row r="6" spans="1:6" x14ac:dyDescent="0.25">
      <c r="A6" s="130">
        <v>44197</v>
      </c>
      <c r="B6" s="132">
        <v>241546</v>
      </c>
      <c r="C6" s="132">
        <v>91174</v>
      </c>
      <c r="D6" s="132">
        <v>57834</v>
      </c>
      <c r="E6" s="132">
        <v>7445</v>
      </c>
      <c r="F6" s="132">
        <v>397999</v>
      </c>
    </row>
    <row r="7" spans="1:6" x14ac:dyDescent="0.25">
      <c r="A7" s="130"/>
    </row>
    <row r="8" spans="1:6" x14ac:dyDescent="0.25">
      <c r="A8" s="131" t="s">
        <v>161</v>
      </c>
    </row>
    <row r="9" spans="1:6" hidden="1" x14ac:dyDescent="0.25">
      <c r="A9" s="130" t="s">
        <v>160</v>
      </c>
      <c r="B9" s="9" t="s">
        <v>65</v>
      </c>
      <c r="C9" s="9">
        <v>0</v>
      </c>
      <c r="D9" s="9">
        <v>0</v>
      </c>
      <c r="E9" s="9">
        <v>0</v>
      </c>
      <c r="F9" s="9">
        <v>0</v>
      </c>
    </row>
    <row r="10" spans="1:6" hidden="1" x14ac:dyDescent="0.25">
      <c r="A10" s="130" t="s">
        <v>159</v>
      </c>
      <c r="B10" s="9" t="s">
        <v>158</v>
      </c>
      <c r="C10" s="9" t="s">
        <v>157</v>
      </c>
      <c r="D10" s="9" t="s">
        <v>156</v>
      </c>
      <c r="E10" s="9" t="s">
        <v>155</v>
      </c>
      <c r="F10" s="9" t="s">
        <v>66</v>
      </c>
    </row>
    <row r="11" spans="1:6" x14ac:dyDescent="0.25">
      <c r="A11" s="130">
        <v>43891</v>
      </c>
      <c r="B11" s="69">
        <v>63.301000000000002</v>
      </c>
      <c r="C11" s="69">
        <v>21.417999999999999</v>
      </c>
      <c r="D11" s="69">
        <v>13.26</v>
      </c>
      <c r="E11" s="69">
        <v>2.0190000000000001</v>
      </c>
      <c r="F11" s="69">
        <v>99.998000000000005</v>
      </c>
    </row>
    <row r="12" spans="1:6" x14ac:dyDescent="0.25">
      <c r="A12" s="130">
        <v>44197</v>
      </c>
      <c r="B12" s="69">
        <v>60.69</v>
      </c>
      <c r="C12" s="69">
        <v>22.908000000000001</v>
      </c>
      <c r="D12" s="69">
        <v>14.531000000000001</v>
      </c>
      <c r="E12" s="69">
        <v>1.87</v>
      </c>
      <c r="F12" s="69">
        <v>99.999000000000009</v>
      </c>
    </row>
    <row r="14" spans="1:6" ht="11.25" customHeight="1" x14ac:dyDescent="0.25">
      <c r="A14" s="183" t="s">
        <v>154</v>
      </c>
      <c r="B14" s="183"/>
      <c r="C14" s="183"/>
      <c r="D14" s="183"/>
      <c r="E14" s="183"/>
      <c r="F14" s="183"/>
    </row>
    <row r="15" spans="1:6" ht="11.25" customHeight="1" x14ac:dyDescent="0.25">
      <c r="A15" s="184" t="s">
        <v>153</v>
      </c>
      <c r="B15" s="184"/>
      <c r="C15" s="184"/>
      <c r="D15" s="184"/>
      <c r="E15" s="184"/>
      <c r="F15" s="184"/>
    </row>
    <row r="16" spans="1:6" ht="11.25" customHeight="1" x14ac:dyDescent="0.25">
      <c r="A16" s="183" t="s">
        <v>152</v>
      </c>
      <c r="B16" s="183"/>
      <c r="C16" s="183"/>
      <c r="D16" s="183"/>
      <c r="E16" s="183"/>
      <c r="F16" s="183"/>
    </row>
    <row r="17" spans="1:6" ht="11.25" customHeight="1" x14ac:dyDescent="0.25">
      <c r="A17" s="184" t="s">
        <v>151</v>
      </c>
      <c r="B17" s="184"/>
      <c r="C17" s="184"/>
      <c r="D17" s="184"/>
      <c r="E17" s="184"/>
      <c r="F17" s="184"/>
    </row>
  </sheetData>
  <mergeCells count="5">
    <mergeCell ref="A1:F1"/>
    <mergeCell ref="A14:F14"/>
    <mergeCell ref="A15:F15"/>
    <mergeCell ref="A16:F16"/>
    <mergeCell ref="A17:F1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I20"/>
  <sheetViews>
    <sheetView showGridLines="0" zoomScaleNormal="100" workbookViewId="0">
      <selection activeCell="B11" sqref="B11"/>
    </sheetView>
  </sheetViews>
  <sheetFormatPr defaultColWidth="9.140625" defaultRowHeight="15" x14ac:dyDescent="0.25"/>
  <cols>
    <col min="1" max="1" width="24.7109375" style="26" customWidth="1"/>
    <col min="2" max="2" width="11.5703125" style="26" customWidth="1"/>
    <col min="3" max="5" width="10.85546875" style="26" bestFit="1" customWidth="1"/>
    <col min="6" max="6" width="14.140625" style="26" bestFit="1" customWidth="1"/>
    <col min="7" max="8" width="9.140625" style="26"/>
    <col min="9" max="9" width="162.7109375" style="26" bestFit="1" customWidth="1"/>
    <col min="10" max="16384" width="9.140625" style="26"/>
  </cols>
  <sheetData>
    <row r="1" spans="1:9" ht="30" customHeight="1" x14ac:dyDescent="0.25">
      <c r="A1" s="187" t="s">
        <v>29</v>
      </c>
      <c r="B1" s="187"/>
      <c r="C1" s="187"/>
      <c r="D1" s="187"/>
      <c r="E1" s="187"/>
      <c r="F1" s="187"/>
    </row>
    <row r="2" spans="1:9" x14ac:dyDescent="0.25">
      <c r="A2" s="186" t="s">
        <v>30</v>
      </c>
      <c r="B2" s="186"/>
      <c r="C2" s="186"/>
      <c r="D2" s="186"/>
      <c r="E2" s="186"/>
      <c r="F2" s="186"/>
    </row>
    <row r="3" spans="1:9" ht="28.5" customHeight="1" x14ac:dyDescent="0.25">
      <c r="B3" s="92" t="s">
        <v>31</v>
      </c>
      <c r="C3" s="92" t="s">
        <v>64</v>
      </c>
      <c r="D3" s="92" t="s">
        <v>32</v>
      </c>
      <c r="E3" s="92" t="s">
        <v>37</v>
      </c>
      <c r="F3" s="92" t="s">
        <v>33</v>
      </c>
    </row>
    <row r="4" spans="1:9" x14ac:dyDescent="0.25">
      <c r="A4" s="27" t="s">
        <v>119</v>
      </c>
      <c r="B4" s="32">
        <v>2.2999999999999998</v>
      </c>
      <c r="C4" s="32">
        <v>5.0999999999999996</v>
      </c>
      <c r="D4" s="32">
        <v>1.3</v>
      </c>
      <c r="E4" s="32">
        <v>13.8</v>
      </c>
      <c r="F4" s="32">
        <v>3</v>
      </c>
      <c r="I4" s="22"/>
    </row>
    <row r="5" spans="1:9" x14ac:dyDescent="0.25">
      <c r="A5" s="28" t="s">
        <v>120</v>
      </c>
      <c r="B5" s="33">
        <v>2.4</v>
      </c>
      <c r="C5" s="33">
        <v>5.0999999999999996</v>
      </c>
      <c r="D5" s="33">
        <v>2.6</v>
      </c>
      <c r="E5" s="33">
        <v>15</v>
      </c>
      <c r="F5" s="33">
        <v>3.2</v>
      </c>
      <c r="I5" s="22"/>
    </row>
    <row r="6" spans="1:9" x14ac:dyDescent="0.25">
      <c r="A6" s="28" t="s">
        <v>132</v>
      </c>
      <c r="B6" s="33">
        <v>1.8</v>
      </c>
      <c r="C6" s="33">
        <v>4.5</v>
      </c>
      <c r="D6" s="33">
        <v>5.0999999999999996</v>
      </c>
      <c r="E6" s="33">
        <v>14.9</v>
      </c>
      <c r="F6" s="33">
        <v>3</v>
      </c>
      <c r="I6" s="22"/>
    </row>
    <row r="7" spans="1:9" x14ac:dyDescent="0.25">
      <c r="A7" s="28" t="s">
        <v>134</v>
      </c>
      <c r="B7" s="33">
        <v>-8.6</v>
      </c>
      <c r="C7" s="33">
        <v>4.0999999999999996</v>
      </c>
      <c r="D7" s="33">
        <v>1.9</v>
      </c>
      <c r="E7" s="33">
        <v>14.8</v>
      </c>
      <c r="F7" s="33">
        <v>-4.0999999999999996</v>
      </c>
      <c r="I7" s="22"/>
    </row>
    <row r="8" spans="1:9" x14ac:dyDescent="0.25">
      <c r="A8" s="28" t="s">
        <v>137</v>
      </c>
      <c r="B8" s="33">
        <v>-14</v>
      </c>
      <c r="C8" s="33">
        <v>3.7</v>
      </c>
      <c r="D8" s="33">
        <v>-3.2</v>
      </c>
      <c r="E8" s="33">
        <v>12.5</v>
      </c>
      <c r="F8" s="33">
        <v>-8.4</v>
      </c>
      <c r="I8" s="22"/>
    </row>
    <row r="9" spans="1:9" x14ac:dyDescent="0.25">
      <c r="A9" s="28" t="s">
        <v>139</v>
      </c>
      <c r="B9" s="33">
        <v>-14.8</v>
      </c>
      <c r="C9" s="33">
        <v>2.8</v>
      </c>
      <c r="D9" s="33">
        <v>-3.1</v>
      </c>
      <c r="E9" s="33">
        <v>11.4</v>
      </c>
      <c r="F9" s="33">
        <v>-9</v>
      </c>
      <c r="I9" s="22"/>
    </row>
    <row r="10" spans="1:9" x14ac:dyDescent="0.25">
      <c r="A10" s="28" t="s">
        <v>140</v>
      </c>
      <c r="B10" s="33">
        <v>-12.6</v>
      </c>
      <c r="C10" s="33">
        <v>2.4</v>
      </c>
      <c r="D10" s="33">
        <v>-4.0999999999999996</v>
      </c>
      <c r="E10" s="33">
        <v>1.7</v>
      </c>
      <c r="F10" s="33">
        <v>-8.1</v>
      </c>
      <c r="I10" s="22"/>
    </row>
    <row r="11" spans="1:9" x14ac:dyDescent="0.25">
      <c r="A11" s="28" t="s">
        <v>143</v>
      </c>
      <c r="B11" s="33">
        <v>-12.4</v>
      </c>
      <c r="C11" s="33">
        <v>1.1000000000000001</v>
      </c>
      <c r="D11" s="33">
        <v>-9.5</v>
      </c>
      <c r="E11" s="33">
        <v>3.3</v>
      </c>
      <c r="F11" s="33">
        <v>-8.9</v>
      </c>
      <c r="I11" s="22"/>
    </row>
    <row r="12" spans="1:9" x14ac:dyDescent="0.25">
      <c r="A12" s="28" t="s">
        <v>145</v>
      </c>
      <c r="B12" s="33">
        <v>-13.3</v>
      </c>
      <c r="C12" s="33">
        <v>-3.3</v>
      </c>
      <c r="D12" s="33">
        <v>-10.199999999999999</v>
      </c>
      <c r="E12" s="33">
        <v>1.8</v>
      </c>
      <c r="F12" s="33">
        <v>-10.5</v>
      </c>
      <c r="I12" s="22"/>
    </row>
    <row r="13" spans="1:9" x14ac:dyDescent="0.25">
      <c r="A13" s="28" t="s">
        <v>147</v>
      </c>
      <c r="B13" s="33">
        <v>-24.7</v>
      </c>
      <c r="C13" s="33">
        <v>-5.3</v>
      </c>
      <c r="D13" s="33">
        <v>-15.9</v>
      </c>
      <c r="E13" s="33">
        <v>0</v>
      </c>
      <c r="F13" s="33">
        <v>-18.899999999999999</v>
      </c>
      <c r="I13" s="22"/>
    </row>
    <row r="14" spans="1:9" x14ac:dyDescent="0.25">
      <c r="A14" s="28" t="s">
        <v>149</v>
      </c>
      <c r="B14" s="33">
        <v>-24.4</v>
      </c>
      <c r="C14" s="33">
        <v>-5.8</v>
      </c>
      <c r="D14" s="33">
        <v>-17.5</v>
      </c>
      <c r="E14" s="33">
        <v>-14.1</v>
      </c>
      <c r="F14" s="33">
        <v>-19.3</v>
      </c>
      <c r="I14" s="22"/>
    </row>
    <row r="15" spans="1:9" x14ac:dyDescent="0.25">
      <c r="A15" s="28" t="s">
        <v>164</v>
      </c>
      <c r="B15" s="33">
        <v>-20.9</v>
      </c>
      <c r="C15" s="33">
        <v>-6.2</v>
      </c>
      <c r="D15" s="33">
        <v>-15.2</v>
      </c>
      <c r="E15" s="33">
        <v>-9.1</v>
      </c>
      <c r="F15" s="33">
        <v>-16.7</v>
      </c>
    </row>
    <row r="16" spans="1:9" x14ac:dyDescent="0.25">
      <c r="A16" s="29" t="s">
        <v>168</v>
      </c>
      <c r="B16" s="34">
        <v>-16.8</v>
      </c>
      <c r="C16" s="34">
        <v>-7</v>
      </c>
      <c r="D16" s="34">
        <v>-1.7</v>
      </c>
      <c r="E16" s="34">
        <v>-19.899999999999999</v>
      </c>
      <c r="F16" s="34">
        <v>-12.8</v>
      </c>
    </row>
    <row r="17" spans="1:8" ht="30" customHeight="1" x14ac:dyDescent="0.25">
      <c r="A17" s="188" t="s">
        <v>34</v>
      </c>
      <c r="B17" s="188"/>
      <c r="C17" s="188"/>
      <c r="D17" s="188"/>
      <c r="E17" s="188"/>
      <c r="F17" s="188"/>
      <c r="G17" s="24"/>
      <c r="H17" s="24"/>
    </row>
    <row r="18" spans="1:8" ht="30" customHeight="1" x14ac:dyDescent="0.25">
      <c r="A18" s="185" t="s">
        <v>35</v>
      </c>
      <c r="B18" s="185"/>
      <c r="C18" s="185"/>
      <c r="D18" s="185"/>
      <c r="E18" s="185"/>
      <c r="F18" s="185"/>
      <c r="G18" s="24"/>
      <c r="H18" s="24"/>
    </row>
    <row r="19" spans="1:8" ht="30" customHeight="1" x14ac:dyDescent="0.25">
      <c r="A19" s="185" t="s">
        <v>93</v>
      </c>
      <c r="B19" s="185"/>
      <c r="C19" s="185"/>
      <c r="D19" s="185"/>
      <c r="E19" s="185"/>
      <c r="F19" s="185"/>
      <c r="G19" s="24"/>
      <c r="H19" s="24"/>
    </row>
    <row r="20" spans="1:8" ht="21.95" customHeight="1" x14ac:dyDescent="0.25">
      <c r="A20" s="185" t="s">
        <v>36</v>
      </c>
      <c r="B20" s="185"/>
      <c r="C20" s="185"/>
      <c r="D20" s="185"/>
      <c r="E20" s="185"/>
      <c r="F20" s="185"/>
      <c r="G20" s="24"/>
      <c r="H20" s="24"/>
    </row>
  </sheetData>
  <mergeCells count="6">
    <mergeCell ref="A20:F20"/>
    <mergeCell ref="A2:F2"/>
    <mergeCell ref="A1:F1"/>
    <mergeCell ref="A17:F17"/>
    <mergeCell ref="A18:F18"/>
    <mergeCell ref="A19:F1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L20"/>
  <sheetViews>
    <sheetView showGridLines="0" zoomScaleNormal="100" workbookViewId="0">
      <selection activeCell="L25" sqref="L25"/>
    </sheetView>
  </sheetViews>
  <sheetFormatPr defaultRowHeight="15" x14ac:dyDescent="0.25"/>
  <cols>
    <col min="1" max="1" width="20.42578125" bestFit="1" customWidth="1"/>
    <col min="2" max="2" width="9.140625" bestFit="1" customWidth="1"/>
    <col min="3" max="3" width="8.42578125" bestFit="1" customWidth="1"/>
    <col min="4" max="4" width="9.28515625" bestFit="1" customWidth="1"/>
    <col min="5" max="5" width="8.42578125" bestFit="1" customWidth="1"/>
    <col min="6" max="6" width="11.28515625" bestFit="1" customWidth="1"/>
    <col min="8" max="8" width="9.140625" style="9"/>
    <col min="11" max="11" width="10.28515625" bestFit="1" customWidth="1"/>
    <col min="12" max="12" width="19.7109375" customWidth="1"/>
    <col min="13" max="13" width="16.28515625" bestFit="1" customWidth="1"/>
    <col min="14" max="14" width="8.85546875" customWidth="1"/>
    <col min="15" max="15" width="8.7109375" customWidth="1"/>
    <col min="16" max="16" width="6.28515625" customWidth="1"/>
    <col min="17" max="17" width="4.42578125" customWidth="1"/>
    <col min="18" max="18" width="11.28515625" customWidth="1"/>
  </cols>
  <sheetData>
    <row r="1" spans="1:12" ht="30" customHeight="1" x14ac:dyDescent="0.25">
      <c r="A1" s="187" t="s">
        <v>38</v>
      </c>
      <c r="B1" s="187"/>
      <c r="C1" s="187"/>
      <c r="D1" s="187"/>
      <c r="E1" s="187"/>
      <c r="F1" s="187"/>
    </row>
    <row r="2" spans="1:12" x14ac:dyDescent="0.25">
      <c r="A2" s="186" t="s">
        <v>39</v>
      </c>
      <c r="B2" s="186"/>
      <c r="C2" s="186"/>
      <c r="D2" s="186"/>
      <c r="E2" s="186"/>
      <c r="F2" s="186"/>
    </row>
    <row r="3" spans="1:12" ht="42.75" x14ac:dyDescent="0.25">
      <c r="A3" s="71"/>
      <c r="B3" s="71" t="s">
        <v>31</v>
      </c>
      <c r="C3" s="71" t="s">
        <v>64</v>
      </c>
      <c r="D3" s="71" t="s">
        <v>32</v>
      </c>
      <c r="E3" s="71" t="s">
        <v>37</v>
      </c>
      <c r="F3" s="71" t="s">
        <v>33</v>
      </c>
      <c r="K3" s="69"/>
    </row>
    <row r="4" spans="1:12" x14ac:dyDescent="0.25">
      <c r="A4" s="12" t="s">
        <v>121</v>
      </c>
      <c r="B4" s="70">
        <v>0.4</v>
      </c>
      <c r="C4" s="70">
        <v>0.6</v>
      </c>
      <c r="D4" s="70">
        <v>1.1000000000000001</v>
      </c>
      <c r="E4" s="70">
        <v>-0.3</v>
      </c>
      <c r="F4" s="70">
        <v>0.53270950246860038</v>
      </c>
      <c r="H4" s="69"/>
      <c r="I4" s="69"/>
      <c r="J4" s="142"/>
      <c r="K4" s="69"/>
      <c r="L4" s="167"/>
    </row>
    <row r="5" spans="1:12" x14ac:dyDescent="0.25">
      <c r="A5" s="12" t="s">
        <v>133</v>
      </c>
      <c r="B5" s="70">
        <v>-0.1</v>
      </c>
      <c r="C5" s="70">
        <v>-0.1</v>
      </c>
      <c r="D5" s="70">
        <v>2.5</v>
      </c>
      <c r="E5" s="70">
        <v>0.2</v>
      </c>
      <c r="F5" s="70">
        <v>0.23247909431199695</v>
      </c>
      <c r="H5" s="69"/>
      <c r="I5" s="69"/>
      <c r="J5" s="142"/>
      <c r="K5" s="69"/>
      <c r="L5" s="167"/>
    </row>
    <row r="6" spans="1:12" x14ac:dyDescent="0.25">
      <c r="A6" s="12" t="s">
        <v>135</v>
      </c>
      <c r="B6" s="70">
        <v>-9.9</v>
      </c>
      <c r="C6" s="70">
        <v>0.1</v>
      </c>
      <c r="D6" s="70">
        <v>-3.1</v>
      </c>
      <c r="E6" s="70">
        <v>0.6</v>
      </c>
      <c r="F6" s="70">
        <v>-6.6573484945645207</v>
      </c>
      <c r="H6" s="69"/>
      <c r="I6" s="69"/>
      <c r="J6" s="142"/>
      <c r="K6" s="69"/>
      <c r="L6" s="167"/>
    </row>
    <row r="7" spans="1:12" x14ac:dyDescent="0.25">
      <c r="A7" s="12" t="s">
        <v>138</v>
      </c>
      <c r="B7" s="70">
        <v>-5.6</v>
      </c>
      <c r="C7" s="70">
        <v>0</v>
      </c>
      <c r="D7" s="70">
        <v>-4.7</v>
      </c>
      <c r="E7" s="70">
        <v>-2</v>
      </c>
      <c r="F7" s="70">
        <v>-4.0963468224784405</v>
      </c>
      <c r="H7" s="69"/>
      <c r="I7" s="69"/>
      <c r="J7" s="142"/>
      <c r="K7" s="69"/>
      <c r="L7" s="167"/>
    </row>
    <row r="8" spans="1:12" x14ac:dyDescent="0.25">
      <c r="A8" s="12" t="s">
        <v>141</v>
      </c>
      <c r="B8" s="70">
        <v>-0.4</v>
      </c>
      <c r="C8" s="70">
        <v>-0.3</v>
      </c>
      <c r="D8" s="70">
        <v>0.3</v>
      </c>
      <c r="E8" s="70">
        <v>-0.6</v>
      </c>
      <c r="F8" s="70">
        <v>-0.30596114293484727</v>
      </c>
      <c r="H8" s="69"/>
      <c r="I8" s="69"/>
      <c r="J8" s="142"/>
      <c r="K8" s="69"/>
      <c r="L8" s="167"/>
    </row>
    <row r="9" spans="1:12" x14ac:dyDescent="0.25">
      <c r="A9" s="12" t="s">
        <v>142</v>
      </c>
      <c r="B9" s="70">
        <v>2.4</v>
      </c>
      <c r="C9" s="70">
        <v>-0.3</v>
      </c>
      <c r="D9" s="70">
        <v>-0.4</v>
      </c>
      <c r="E9" s="70">
        <v>-8.6999999999999993</v>
      </c>
      <c r="F9" s="70">
        <v>1.1196983610071196</v>
      </c>
      <c r="H9" s="69"/>
      <c r="I9" s="69"/>
      <c r="J9" s="142"/>
      <c r="K9" s="69"/>
      <c r="L9" s="167"/>
    </row>
    <row r="10" spans="1:12" x14ac:dyDescent="0.25">
      <c r="A10" s="12" t="s">
        <v>144</v>
      </c>
      <c r="B10" s="70">
        <v>-0.1</v>
      </c>
      <c r="C10" s="70">
        <v>-0.9</v>
      </c>
      <c r="D10" s="70">
        <v>-5.0999999999999996</v>
      </c>
      <c r="E10" s="70">
        <v>1.2</v>
      </c>
      <c r="F10" s="70">
        <v>-0.9581986443584789</v>
      </c>
      <c r="H10" s="69"/>
      <c r="I10" s="69"/>
      <c r="J10" s="142"/>
      <c r="K10" s="69"/>
      <c r="L10" s="167"/>
    </row>
    <row r="11" spans="1:12" x14ac:dyDescent="0.25">
      <c r="A11" s="12" t="s">
        <v>146</v>
      </c>
      <c r="B11" s="70">
        <v>-1.1000000000000001</v>
      </c>
      <c r="C11" s="70">
        <v>-3.6</v>
      </c>
      <c r="D11" s="70">
        <v>0</v>
      </c>
      <c r="E11" s="70">
        <v>-1.1000000000000001</v>
      </c>
      <c r="F11" s="70">
        <v>-1.5338930287759986</v>
      </c>
      <c r="H11" s="69"/>
      <c r="I11" s="69"/>
      <c r="J11" s="142"/>
      <c r="K11" s="69"/>
      <c r="L11" s="167"/>
    </row>
    <row r="12" spans="1:12" x14ac:dyDescent="0.25">
      <c r="A12" s="12" t="s">
        <v>148</v>
      </c>
      <c r="B12" s="70">
        <v>-12.8</v>
      </c>
      <c r="C12" s="70">
        <v>-1.5</v>
      </c>
      <c r="D12" s="70">
        <v>-5.8</v>
      </c>
      <c r="E12" s="70">
        <v>-1.5</v>
      </c>
      <c r="F12" s="70">
        <v>-9.066389375328809</v>
      </c>
      <c r="H12" s="69"/>
      <c r="I12" s="69"/>
      <c r="J12" s="142"/>
      <c r="K12" s="69"/>
      <c r="L12" s="167"/>
    </row>
    <row r="13" spans="1:12" x14ac:dyDescent="0.25">
      <c r="A13" s="12" t="s">
        <v>150</v>
      </c>
      <c r="B13" s="70">
        <v>0.2</v>
      </c>
      <c r="C13" s="70">
        <v>-0.3</v>
      </c>
      <c r="D13" s="70">
        <v>-1</v>
      </c>
      <c r="E13" s="70">
        <v>-13.8</v>
      </c>
      <c r="F13" s="70">
        <v>-0.38352681699903846</v>
      </c>
      <c r="H13" s="69"/>
      <c r="I13" s="69"/>
      <c r="J13" s="142"/>
      <c r="K13" s="69"/>
      <c r="L13" s="167"/>
    </row>
    <row r="14" spans="1:12" x14ac:dyDescent="0.25">
      <c r="A14" s="12" t="s">
        <v>165</v>
      </c>
      <c r="B14" s="70">
        <v>5</v>
      </c>
      <c r="C14" s="70">
        <v>-0.3</v>
      </c>
      <c r="D14" s="70">
        <v>2.9</v>
      </c>
      <c r="E14" s="70">
        <v>6.4</v>
      </c>
      <c r="F14" s="70">
        <v>3.4224948875255623</v>
      </c>
      <c r="H14" s="69"/>
      <c r="I14" s="69"/>
      <c r="J14" s="142"/>
      <c r="K14" s="69"/>
      <c r="L14" s="167"/>
    </row>
    <row r="15" spans="1:12" x14ac:dyDescent="0.25">
      <c r="A15" s="72" t="s">
        <v>169</v>
      </c>
      <c r="B15" s="73">
        <v>5.5</v>
      </c>
      <c r="C15" s="73">
        <v>-0.5</v>
      </c>
      <c r="D15" s="73">
        <v>12.8</v>
      </c>
      <c r="E15" s="73">
        <v>-1</v>
      </c>
      <c r="F15" s="73">
        <v>4.9293175358948806</v>
      </c>
      <c r="H15" s="69"/>
      <c r="I15" s="69"/>
      <c r="J15" s="142"/>
      <c r="K15" s="69"/>
      <c r="L15" s="167"/>
    </row>
    <row r="16" spans="1:12" ht="30" customHeight="1" x14ac:dyDescent="0.25">
      <c r="A16" s="190" t="s">
        <v>34</v>
      </c>
      <c r="B16" s="190"/>
      <c r="C16" s="190"/>
      <c r="D16" s="190"/>
      <c r="E16" s="190"/>
      <c r="F16" s="190"/>
      <c r="G16" s="31"/>
      <c r="H16" s="31"/>
      <c r="I16" s="31"/>
    </row>
    <row r="17" spans="1:9" ht="30" customHeight="1" x14ac:dyDescent="0.25">
      <c r="A17" s="185" t="s">
        <v>35</v>
      </c>
      <c r="B17" s="185"/>
      <c r="C17" s="185"/>
      <c r="D17" s="185"/>
      <c r="E17" s="185"/>
      <c r="F17" s="185"/>
      <c r="G17" s="31"/>
      <c r="H17" s="31"/>
      <c r="I17" s="31"/>
    </row>
    <row r="18" spans="1:9" ht="30" customHeight="1" x14ac:dyDescent="0.25">
      <c r="A18" s="185" t="s">
        <v>93</v>
      </c>
      <c r="B18" s="185"/>
      <c r="C18" s="185"/>
      <c r="D18" s="185"/>
      <c r="E18" s="185"/>
      <c r="F18" s="185"/>
      <c r="G18" s="31"/>
      <c r="H18" s="31"/>
      <c r="I18" s="31"/>
    </row>
    <row r="19" spans="1:9" ht="33" customHeight="1" x14ac:dyDescent="0.25">
      <c r="A19" s="185" t="s">
        <v>36</v>
      </c>
      <c r="B19" s="185"/>
      <c r="C19" s="185"/>
      <c r="D19" s="185"/>
      <c r="E19" s="185"/>
      <c r="F19" s="185"/>
      <c r="G19" s="31"/>
      <c r="H19" s="31"/>
      <c r="I19" s="31"/>
    </row>
    <row r="20" spans="1:9" ht="24" customHeight="1" x14ac:dyDescent="0.25">
      <c r="A20" s="189"/>
      <c r="B20" s="189"/>
      <c r="C20" s="189"/>
      <c r="D20" s="189"/>
      <c r="E20" s="189"/>
      <c r="F20" s="189"/>
      <c r="G20" s="189"/>
      <c r="H20" s="189"/>
      <c r="I20" s="189"/>
    </row>
  </sheetData>
  <mergeCells count="7">
    <mergeCell ref="A20:I20"/>
    <mergeCell ref="A1:F1"/>
    <mergeCell ref="A16:F16"/>
    <mergeCell ref="A17:F17"/>
    <mergeCell ref="A18:F18"/>
    <mergeCell ref="A19:F19"/>
    <mergeCell ref="A2:F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sheetPr>
  <dimension ref="A1:I20"/>
  <sheetViews>
    <sheetView showGridLines="0" zoomScaleNormal="100" workbookViewId="0">
      <selection activeCell="C10" sqref="C10"/>
    </sheetView>
  </sheetViews>
  <sheetFormatPr defaultColWidth="9.140625" defaultRowHeight="15" x14ac:dyDescent="0.25"/>
  <cols>
    <col min="1" max="1" width="12.140625" style="18" bestFit="1" customWidth="1"/>
    <col min="2" max="16384" width="9.140625" style="18"/>
  </cols>
  <sheetData>
    <row r="1" spans="1:9" ht="45" customHeight="1" x14ac:dyDescent="0.25">
      <c r="A1" s="187" t="s">
        <v>40</v>
      </c>
      <c r="B1" s="187"/>
      <c r="C1" s="187"/>
      <c r="D1" s="187"/>
      <c r="E1" s="187"/>
    </row>
    <row r="2" spans="1:9" x14ac:dyDescent="0.25">
      <c r="A2" s="192" t="s">
        <v>41</v>
      </c>
      <c r="B2" s="192"/>
      <c r="C2" s="192"/>
      <c r="D2" s="192"/>
      <c r="E2" s="192"/>
    </row>
    <row r="3" spans="1:9" x14ac:dyDescent="0.25">
      <c r="A3" s="35" t="s">
        <v>10</v>
      </c>
      <c r="B3" s="35">
        <v>2018</v>
      </c>
      <c r="C3" s="35">
        <v>2019</v>
      </c>
      <c r="D3" s="83">
        <v>2020</v>
      </c>
      <c r="E3" s="136">
        <v>2021</v>
      </c>
    </row>
    <row r="4" spans="1:9" s="118" customFormat="1" ht="15.6" customHeight="1" x14ac:dyDescent="0.25">
      <c r="A4" s="152" t="s">
        <v>11</v>
      </c>
      <c r="B4" s="153">
        <v>2.8741147779136642</v>
      </c>
      <c r="C4" s="153">
        <v>3.1597656813433774</v>
      </c>
      <c r="D4" s="97">
        <v>2.9565382117341414</v>
      </c>
      <c r="E4" s="106">
        <v>-12.821608029193882</v>
      </c>
    </row>
    <row r="5" spans="1:9" s="45" customFormat="1" x14ac:dyDescent="0.25">
      <c r="A5" s="28" t="s">
        <v>12</v>
      </c>
      <c r="B5" s="33">
        <v>3.3195000976743967</v>
      </c>
      <c r="C5" s="33">
        <v>2.5411809193536485</v>
      </c>
      <c r="D5" s="33">
        <v>3.2040601101374584</v>
      </c>
      <c r="E5" s="39">
        <v>0</v>
      </c>
    </row>
    <row r="6" spans="1:9" s="45" customFormat="1" x14ac:dyDescent="0.25">
      <c r="A6" s="28" t="s">
        <v>13</v>
      </c>
      <c r="B6" s="33">
        <v>3.1808429517995256</v>
      </c>
      <c r="C6" s="33">
        <v>2.5014344403387576</v>
      </c>
      <c r="D6" s="33">
        <v>3.0057611915568203</v>
      </c>
      <c r="E6" s="39">
        <v>0</v>
      </c>
    </row>
    <row r="7" spans="1:9" s="114" customFormat="1" x14ac:dyDescent="0.25">
      <c r="A7" s="113" t="s">
        <v>14</v>
      </c>
      <c r="B7" s="33">
        <v>3.3033862186634946</v>
      </c>
      <c r="C7" s="33">
        <v>2.3353779026602246</v>
      </c>
      <c r="D7" s="33">
        <v>-4.1433763125937562</v>
      </c>
      <c r="E7" s="39">
        <v>0</v>
      </c>
    </row>
    <row r="8" spans="1:9" s="114" customFormat="1" x14ac:dyDescent="0.25">
      <c r="A8" s="113" t="s">
        <v>15</v>
      </c>
      <c r="B8" s="33">
        <v>3.3019621478376906</v>
      </c>
      <c r="C8" s="33">
        <v>2.2523885006288222</v>
      </c>
      <c r="D8" s="33">
        <v>-8.406747995507267</v>
      </c>
      <c r="E8" s="39">
        <v>0</v>
      </c>
    </row>
    <row r="9" spans="1:9" s="114" customFormat="1" x14ac:dyDescent="0.25">
      <c r="A9" s="113" t="s">
        <v>16</v>
      </c>
      <c r="B9" s="33">
        <v>3.0646209369404747</v>
      </c>
      <c r="C9" s="33">
        <v>2.3736247785924718</v>
      </c>
      <c r="D9" s="33">
        <v>-9.0470652089633248</v>
      </c>
      <c r="E9" s="39">
        <v>0</v>
      </c>
    </row>
    <row r="10" spans="1:9" s="114" customFormat="1" x14ac:dyDescent="0.25">
      <c r="A10" s="113" t="s">
        <v>17</v>
      </c>
      <c r="B10" s="33">
        <v>3.9184136718284761</v>
      </c>
      <c r="C10" s="33">
        <v>1.4737476066770341</v>
      </c>
      <c r="D10" s="33">
        <v>-8.0594225173072065</v>
      </c>
      <c r="E10" s="39">
        <v>0</v>
      </c>
    </row>
    <row r="11" spans="1:9" s="45" customFormat="1" x14ac:dyDescent="0.25">
      <c r="A11" s="28" t="s">
        <v>18</v>
      </c>
      <c r="B11" s="33">
        <v>2.9678729388150447</v>
      </c>
      <c r="C11" s="33">
        <v>2.2655614262950192</v>
      </c>
      <c r="D11" s="33">
        <v>-8.8636998355372523</v>
      </c>
      <c r="E11" s="39">
        <v>0</v>
      </c>
    </row>
    <row r="12" spans="1:9" s="45" customFormat="1" x14ac:dyDescent="0.25">
      <c r="A12" s="28" t="s">
        <v>19</v>
      </c>
      <c r="B12" s="33">
        <v>3.1203271491323221</v>
      </c>
      <c r="C12" s="33">
        <v>2.2823261674610733</v>
      </c>
      <c r="D12" s="33">
        <v>-10.454551486493061</v>
      </c>
      <c r="E12" s="39">
        <v>0</v>
      </c>
    </row>
    <row r="13" spans="1:9" s="45" customFormat="1" x14ac:dyDescent="0.25">
      <c r="A13" s="28" t="s">
        <v>20</v>
      </c>
      <c r="B13" s="33">
        <v>2.9081983673924765</v>
      </c>
      <c r="C13" s="33">
        <v>2.5581374338218024</v>
      </c>
      <c r="D13" s="33">
        <v>-18.919549849142204</v>
      </c>
      <c r="E13" s="39">
        <v>0</v>
      </c>
    </row>
    <row r="14" spans="1:9" s="118" customFormat="1" x14ac:dyDescent="0.25">
      <c r="A14" s="28" t="s">
        <v>21</v>
      </c>
      <c r="B14" s="33">
        <v>2.6898726816856069</v>
      </c>
      <c r="C14" s="33">
        <v>2.8927931580413624</v>
      </c>
      <c r="D14" s="33">
        <v>-19.268385565825707</v>
      </c>
      <c r="E14" s="39">
        <v>0</v>
      </c>
    </row>
    <row r="15" spans="1:9" s="45" customFormat="1" x14ac:dyDescent="0.25">
      <c r="A15" s="37" t="s">
        <v>22</v>
      </c>
      <c r="B15" s="151">
        <v>2.6492834533577021</v>
      </c>
      <c r="C15" s="151">
        <v>3.0657330633575781</v>
      </c>
      <c r="D15" s="151">
        <v>-16.740494242327127</v>
      </c>
      <c r="E15" s="58">
        <v>0</v>
      </c>
    </row>
    <row r="16" spans="1:9" ht="30" customHeight="1" x14ac:dyDescent="0.25">
      <c r="A16" s="188" t="s">
        <v>34</v>
      </c>
      <c r="B16" s="188"/>
      <c r="C16" s="188"/>
      <c r="D16" s="190"/>
      <c r="E16" s="190"/>
      <c r="F16" s="17"/>
      <c r="G16" s="17"/>
      <c r="H16" s="17"/>
      <c r="I16" s="17"/>
    </row>
    <row r="17" spans="1:9" x14ac:dyDescent="0.25">
      <c r="A17" s="185" t="s">
        <v>42</v>
      </c>
      <c r="B17" s="185"/>
      <c r="C17" s="185"/>
      <c r="D17" s="185"/>
      <c r="E17" s="185"/>
      <c r="F17" s="17"/>
      <c r="G17" s="17"/>
      <c r="H17" s="17"/>
      <c r="I17" s="17"/>
    </row>
    <row r="18" spans="1:9" ht="30" customHeight="1" x14ac:dyDescent="0.25">
      <c r="A18" s="185" t="s">
        <v>43</v>
      </c>
      <c r="B18" s="185"/>
      <c r="C18" s="185"/>
      <c r="D18" s="185"/>
      <c r="E18" s="185"/>
      <c r="F18" s="17"/>
      <c r="G18" s="17"/>
      <c r="H18" s="17"/>
      <c r="I18" s="17"/>
    </row>
    <row r="19" spans="1:9" x14ac:dyDescent="0.25">
      <c r="A19" s="185"/>
      <c r="B19" s="185"/>
      <c r="C19" s="185"/>
      <c r="D19" s="185"/>
      <c r="E19" s="185"/>
      <c r="F19" s="17"/>
      <c r="G19" s="17"/>
      <c r="H19" s="17"/>
      <c r="I19" s="17"/>
    </row>
    <row r="20" spans="1:9" x14ac:dyDescent="0.25">
      <c r="A20" s="191"/>
      <c r="B20" s="191"/>
      <c r="C20" s="191"/>
      <c r="D20" s="191"/>
      <c r="E20" s="191"/>
      <c r="F20" s="191"/>
      <c r="G20" s="191"/>
      <c r="H20" s="191"/>
      <c r="I20" s="191"/>
    </row>
  </sheetData>
  <mergeCells count="7">
    <mergeCell ref="A20:I20"/>
    <mergeCell ref="A1:E1"/>
    <mergeCell ref="A2:E2"/>
    <mergeCell ref="A16:E16"/>
    <mergeCell ref="A17:E17"/>
    <mergeCell ref="A18:E18"/>
    <mergeCell ref="A19:E1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K31"/>
  <sheetViews>
    <sheetView showGridLines="0" zoomScaleNormal="100" zoomScaleSheetLayoutView="100" workbookViewId="0">
      <selection activeCell="E10" sqref="E10"/>
    </sheetView>
  </sheetViews>
  <sheetFormatPr defaultRowHeight="15" x14ac:dyDescent="0.25"/>
  <cols>
    <col min="1" max="1" width="20.42578125" bestFit="1" customWidth="1"/>
    <col min="2" max="2" width="11" customWidth="1"/>
    <col min="3" max="5" width="11.140625" bestFit="1" customWidth="1"/>
    <col min="6" max="6" width="11.5703125" customWidth="1"/>
    <col min="7" max="8" width="10.140625" customWidth="1"/>
  </cols>
  <sheetData>
    <row r="1" spans="1:11" x14ac:dyDescent="0.25">
      <c r="A1" s="195" t="s">
        <v>205</v>
      </c>
      <c r="B1" s="195"/>
      <c r="C1" s="195"/>
      <c r="D1" s="195"/>
      <c r="E1" s="195"/>
      <c r="F1" s="195"/>
      <c r="G1" s="195"/>
      <c r="H1" s="195"/>
    </row>
    <row r="2" spans="1:11" x14ac:dyDescent="0.25">
      <c r="A2" s="84" t="s">
        <v>94</v>
      </c>
      <c r="G2" s="194" t="s">
        <v>44</v>
      </c>
      <c r="H2" s="194"/>
    </row>
    <row r="3" spans="1:11" ht="29.25" x14ac:dyDescent="0.25">
      <c r="A3" s="82"/>
      <c r="B3" s="65">
        <v>2017</v>
      </c>
      <c r="C3" s="65">
        <v>2018</v>
      </c>
      <c r="D3" s="65">
        <v>2019</v>
      </c>
      <c r="E3" s="65">
        <v>2020</v>
      </c>
      <c r="F3" s="74">
        <v>2021</v>
      </c>
      <c r="G3" s="75" t="s">
        <v>206</v>
      </c>
      <c r="H3" s="75" t="s">
        <v>202</v>
      </c>
    </row>
    <row r="4" spans="1:11" s="2" customFormat="1" x14ac:dyDescent="0.25">
      <c r="A4" s="152" t="s">
        <v>11</v>
      </c>
      <c r="B4" s="163">
        <v>417833</v>
      </c>
      <c r="C4" s="163">
        <v>429842</v>
      </c>
      <c r="D4" s="163">
        <v>443424</v>
      </c>
      <c r="E4" s="163">
        <v>456534</v>
      </c>
      <c r="F4" s="41">
        <v>397999</v>
      </c>
      <c r="G4" s="164">
        <v>-4.7468725543458756</v>
      </c>
      <c r="H4" s="164">
        <v>-12.821608029193882</v>
      </c>
      <c r="J4" s="159"/>
    </row>
    <row r="5" spans="1:11" s="8" customFormat="1" x14ac:dyDescent="0.25">
      <c r="A5" s="28" t="s">
        <v>12</v>
      </c>
      <c r="B5" s="39">
        <v>419762</v>
      </c>
      <c r="C5" s="39">
        <v>433696</v>
      </c>
      <c r="D5" s="39">
        <v>444717</v>
      </c>
      <c r="E5" s="39">
        <v>458966</v>
      </c>
      <c r="F5" s="39">
        <v>0</v>
      </c>
      <c r="G5" s="39">
        <v>0</v>
      </c>
      <c r="H5" s="39">
        <v>0</v>
      </c>
      <c r="J5" s="159"/>
      <c r="K5" s="2"/>
    </row>
    <row r="6" spans="1:11" s="2" customFormat="1" x14ac:dyDescent="0.25">
      <c r="A6" s="28" t="s">
        <v>13</v>
      </c>
      <c r="B6" s="39">
        <v>422278</v>
      </c>
      <c r="C6" s="39">
        <v>435710</v>
      </c>
      <c r="D6" s="39">
        <v>446609</v>
      </c>
      <c r="E6" s="39">
        <v>460033</v>
      </c>
      <c r="F6" s="39">
        <v>0</v>
      </c>
      <c r="G6" s="39">
        <v>0</v>
      </c>
      <c r="H6" s="39">
        <v>0</v>
      </c>
      <c r="J6" s="159"/>
    </row>
    <row r="7" spans="1:11" s="8" customFormat="1" x14ac:dyDescent="0.25">
      <c r="A7" s="28" t="s">
        <v>14</v>
      </c>
      <c r="B7" s="39">
        <v>423747</v>
      </c>
      <c r="C7" s="39">
        <v>437745</v>
      </c>
      <c r="D7" s="39">
        <v>447968</v>
      </c>
      <c r="E7" s="39">
        <v>429407</v>
      </c>
      <c r="F7" s="39">
        <v>0</v>
      </c>
      <c r="G7" s="39">
        <v>0</v>
      </c>
      <c r="H7" s="39">
        <v>0</v>
      </c>
      <c r="J7" s="159"/>
      <c r="K7" s="2"/>
    </row>
    <row r="8" spans="1:11" s="8" customFormat="1" x14ac:dyDescent="0.25">
      <c r="A8" s="28" t="s">
        <v>15</v>
      </c>
      <c r="B8" s="39">
        <v>425656</v>
      </c>
      <c r="C8" s="39">
        <v>439711</v>
      </c>
      <c r="D8" s="39">
        <v>449615</v>
      </c>
      <c r="E8" s="39">
        <v>411817</v>
      </c>
      <c r="F8" s="39">
        <v>0</v>
      </c>
      <c r="G8" s="39">
        <v>0</v>
      </c>
      <c r="H8" s="39">
        <v>0</v>
      </c>
      <c r="J8" s="159"/>
      <c r="K8" s="2"/>
    </row>
    <row r="9" spans="1:11" s="8" customFormat="1" x14ac:dyDescent="0.25">
      <c r="A9" s="28" t="s">
        <v>16</v>
      </c>
      <c r="B9" s="39">
        <v>427818</v>
      </c>
      <c r="C9" s="39">
        <v>440929</v>
      </c>
      <c r="D9" s="39">
        <v>451395</v>
      </c>
      <c r="E9" s="39">
        <v>410557</v>
      </c>
      <c r="F9" s="39">
        <v>0</v>
      </c>
      <c r="G9" s="39">
        <v>0</v>
      </c>
      <c r="H9" s="39">
        <v>0</v>
      </c>
      <c r="J9" s="159"/>
      <c r="K9" s="2"/>
    </row>
    <row r="10" spans="1:11" s="8" customFormat="1" x14ac:dyDescent="0.25">
      <c r="A10" s="28" t="s">
        <v>17</v>
      </c>
      <c r="B10" s="39">
        <v>428209</v>
      </c>
      <c r="C10" s="39">
        <v>444988</v>
      </c>
      <c r="D10" s="39">
        <v>451546</v>
      </c>
      <c r="E10" s="39">
        <v>415154</v>
      </c>
      <c r="F10" s="39">
        <v>0</v>
      </c>
      <c r="G10" s="39">
        <v>0</v>
      </c>
      <c r="H10" s="39">
        <v>0</v>
      </c>
      <c r="J10" s="159"/>
      <c r="K10" s="2"/>
    </row>
    <row r="11" spans="1:11" s="8" customFormat="1" x14ac:dyDescent="0.25">
      <c r="A11" s="28" t="s">
        <v>18</v>
      </c>
      <c r="B11" s="39">
        <v>428455</v>
      </c>
      <c r="C11" s="39">
        <v>441171</v>
      </c>
      <c r="D11" s="39">
        <v>451166</v>
      </c>
      <c r="E11" s="39">
        <v>411176</v>
      </c>
      <c r="F11" s="39">
        <v>0</v>
      </c>
      <c r="G11" s="39">
        <v>0</v>
      </c>
      <c r="H11" s="39">
        <v>0</v>
      </c>
      <c r="J11" s="159"/>
      <c r="K11" s="2"/>
    </row>
    <row r="12" spans="1:11" s="8" customFormat="1" x14ac:dyDescent="0.25">
      <c r="A12" s="28" t="s">
        <v>19</v>
      </c>
      <c r="B12" s="39">
        <v>428673</v>
      </c>
      <c r="C12" s="39">
        <v>442049</v>
      </c>
      <c r="D12" s="39">
        <v>452138</v>
      </c>
      <c r="E12" s="39">
        <v>404869</v>
      </c>
      <c r="F12" s="39">
        <v>0</v>
      </c>
      <c r="G12" s="39">
        <v>0</v>
      </c>
      <c r="H12" s="39">
        <v>0</v>
      </c>
      <c r="J12" s="159"/>
      <c r="K12" s="2"/>
    </row>
    <row r="13" spans="1:11" s="8" customFormat="1" x14ac:dyDescent="0.25">
      <c r="A13" s="28" t="s">
        <v>20</v>
      </c>
      <c r="B13" s="39">
        <v>430232</v>
      </c>
      <c r="C13" s="39">
        <v>442744</v>
      </c>
      <c r="D13" s="39">
        <v>454070</v>
      </c>
      <c r="E13" s="39">
        <v>368162</v>
      </c>
      <c r="F13" s="39">
        <v>0</v>
      </c>
      <c r="G13" s="39">
        <v>0</v>
      </c>
      <c r="H13" s="39">
        <v>0</v>
      </c>
      <c r="J13" s="159"/>
      <c r="K13" s="2"/>
    </row>
    <row r="14" spans="1:11" s="2" customFormat="1" x14ac:dyDescent="0.25">
      <c r="A14" s="28" t="s">
        <v>21</v>
      </c>
      <c r="B14" s="39">
        <v>429946</v>
      </c>
      <c r="C14" s="39">
        <v>441511</v>
      </c>
      <c r="D14" s="39">
        <v>454283</v>
      </c>
      <c r="E14" s="39">
        <v>366750</v>
      </c>
      <c r="F14" s="39">
        <v>0</v>
      </c>
      <c r="G14" s="39">
        <v>0</v>
      </c>
      <c r="H14" s="39">
        <v>0</v>
      </c>
      <c r="J14" s="159"/>
    </row>
    <row r="15" spans="1:11" s="8" customFormat="1" x14ac:dyDescent="0.25">
      <c r="A15" s="28" t="s">
        <v>22</v>
      </c>
      <c r="B15" s="39">
        <v>430607</v>
      </c>
      <c r="C15" s="39">
        <v>442015</v>
      </c>
      <c r="D15" s="39">
        <v>455566</v>
      </c>
      <c r="E15" s="39">
        <v>379302</v>
      </c>
      <c r="F15" s="39">
        <v>0</v>
      </c>
      <c r="G15" s="39">
        <v>0</v>
      </c>
      <c r="H15" s="39">
        <v>0</v>
      </c>
      <c r="J15" s="173"/>
      <c r="K15" s="2"/>
    </row>
    <row r="16" spans="1:11" s="9" customFormat="1" x14ac:dyDescent="0.25">
      <c r="A16" s="29" t="s">
        <v>63</v>
      </c>
      <c r="B16" s="40">
        <v>426101.33333333331</v>
      </c>
      <c r="C16" s="40">
        <v>439342.58333333331</v>
      </c>
      <c r="D16" s="40">
        <v>450208.08333333331</v>
      </c>
      <c r="E16" s="40">
        <v>414393.91666666669</v>
      </c>
      <c r="F16" s="40">
        <v>33166.583333333336</v>
      </c>
      <c r="G16" s="119">
        <v>-0.39557271286215628</v>
      </c>
      <c r="H16" s="119">
        <v>-1.0684673357661569</v>
      </c>
      <c r="K16" s="2"/>
    </row>
    <row r="17" spans="1:9" ht="30" customHeight="1" x14ac:dyDescent="0.25">
      <c r="A17" s="193" t="s">
        <v>34</v>
      </c>
      <c r="B17" s="193"/>
      <c r="C17" s="193"/>
      <c r="D17" s="193"/>
      <c r="E17" s="193"/>
      <c r="F17" s="193"/>
      <c r="G17" s="193"/>
      <c r="H17" s="193"/>
    </row>
    <row r="18" spans="1:9" x14ac:dyDescent="0.25">
      <c r="A18" s="193" t="s">
        <v>42</v>
      </c>
      <c r="B18" s="193"/>
      <c r="C18" s="193"/>
      <c r="D18" s="193"/>
      <c r="E18" s="193"/>
      <c r="F18" s="193"/>
      <c r="G18" s="193"/>
      <c r="H18" s="193"/>
    </row>
    <row r="19" spans="1:9" x14ac:dyDescent="0.25">
      <c r="A19" s="193" t="s">
        <v>43</v>
      </c>
      <c r="B19" s="193"/>
      <c r="C19" s="193"/>
      <c r="D19" s="193"/>
      <c r="E19" s="193"/>
      <c r="F19" s="193"/>
      <c r="G19" s="193"/>
      <c r="H19" s="193"/>
    </row>
    <row r="20" spans="1:9" x14ac:dyDescent="0.25">
      <c r="A20" s="193"/>
      <c r="B20" s="193"/>
      <c r="C20" s="193"/>
      <c r="D20" s="193"/>
      <c r="E20" s="193"/>
      <c r="F20" s="193"/>
      <c r="G20" s="193"/>
      <c r="H20" s="193"/>
    </row>
    <row r="23" spans="1:9" x14ac:dyDescent="0.25">
      <c r="F23" s="120"/>
      <c r="G23" s="120"/>
    </row>
    <row r="24" spans="1:9" x14ac:dyDescent="0.25">
      <c r="F24" s="120"/>
      <c r="G24" s="120"/>
      <c r="H24" s="120"/>
    </row>
    <row r="25" spans="1:9" x14ac:dyDescent="0.25">
      <c r="F25" s="120"/>
      <c r="G25" s="120"/>
    </row>
    <row r="26" spans="1:9" x14ac:dyDescent="0.25">
      <c r="F26" s="120"/>
      <c r="G26" s="120"/>
    </row>
    <row r="27" spans="1:9" x14ac:dyDescent="0.25">
      <c r="I27" s="120"/>
    </row>
    <row r="31" spans="1:9" x14ac:dyDescent="0.25">
      <c r="H31" s="120"/>
    </row>
  </sheetData>
  <mergeCells count="6">
    <mergeCell ref="A20:H20"/>
    <mergeCell ref="G2:H2"/>
    <mergeCell ref="A1:H1"/>
    <mergeCell ref="A17:H17"/>
    <mergeCell ref="A18:H18"/>
    <mergeCell ref="A19:H19"/>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5 1 9 2 7 8 7 f - 0 3 9 8 - 4 d 5 1 - 9 2 d b - c 9 d 6 9 0 6 3 9 2 3 b "   x m l n s = " h t t p : / / s c h e m a s . m i c r o s o f t . c o m / D a t a M a s h u p " > A A A A A O k E A A B Q S w M E F A A C A A g A Y 3 J q U i b 7 p L y n A A A A + A A A A B I A H A B D b 2 5 m a W c v U G F j a 2 F n Z S 5 4 b W w g o h g A K K A U A A A A A A A A A A A A A A A A A A A A A A A A A A A A h Y 9 L C s I w G I S v U r J v X h a R 8 j d d u L U g F M V t i L E N t q k 0 q e n d X H g k r 2 B B q + 6 E 2 c z w D c w 8 b n f I x 7 a J r r p 3 p r M Z Y p i i S F v V H Y 2 t M j T 4 U 7 x C u Y C t V G d Z 6 W i C r U t H Z z J U e 3 9 J C Q k h 4 L D A X V 8 R T i k j h 2 J T q l q 3 M j b W e W m V R p / W 8 X 8 L C d i / x g i O k 0 l L x j B P G J A 5 h s L Y L 8 K n x Z g C + Q l h P T R + 6 L X Q N t 6 V Q G Y L 5 P 1 C P A F Q S w M E F A A C A A g A Y 3 J q 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N y a l I 0 6 F J y 4 A E A A J s G A A A T A B w A R m 9 y b X V s Y X M v U 2 V j d G l v b j E u b S C i G A A o o B Q A A A A A A A A A A A A A A A A A A A A A A A A A A A D l l E 1 v m 0 A Q h u + W + A 8 j c g B U U p X e L N e R C M Y f U g E H c F O f I m w m N R K w d A C 1 / P u s d y 2 X R H b a + B S p X I C Z n X l 3 n t n Z G r d N x k q I 5 N s a K Q N l U O 8 S w h T u W q T O g j H k 2 A y A P x F r a Y v c E K S b 7 U f h 1 t W 0 L s d J h V m d / i K s V R P U C H O e D T x W N j s / K V D X r O F w e K 3 B B 4 j i U B d 2 g / 9 o 1 5 8 s z Q A 7 + r P U h D U m Z E L U F r r r L a e x K / z y E 6 b E C r A z c o s q Z 1 2 B Z c P X F Q l 1 c L 9 D Q n A S o g z p w U k a / M G 4 + c u N Z u e 5 d q X n j 8 a M W F v B b S f F p B A w S p F g 0 0 E n Z I u 9 a 6 Q a g 6 z s F d x n c q W G W D F q Y M I 1 V M l G e R 3 O k n N F J E H G / e o 6 M U w W U b z w + c f a m + h r 1 w 5 N L / D j u W m J Y r W e g t z 6 N A y 8 k 3 U L 7 / 3 c D V 1 Z z h j 0 g 4 R n f x e Z D T g b b E B S p p L G i 8 B D h 8 5 G H n B f I G m o h s L h K m f p + m 2 x 4 R 1 h j 7 A q s 5 / t s a f 1 p a y d Y O X H + p G 4 z P p w y C p 5 n 9 X 8 z + g L j p 8 v 5 B y z C q z + b P E h X n n 9 I d Z 8 / N 3 A j J C f 6 7 q B r A S n J e L b k 1 H / D v v U n I M Y d M l 0 P 0 s v m e 5 t r z K V b e Q A 3 8 o U 5 O 0 S B q s l 3 K 7 7 B I R j b n 9 b + L N n L G 6 O A n 3 r 3 / b 2 v o q 2 / c l F g Y L J s 1 s X U q y 3 o x M n 8 w l Q S w E C L Q A U A A I A C A B j c m p S J v u k v K c A A A D 4 A A A A E g A A A A A A A A A A A A A A A A A A A A A A Q 2 9 u Z m l n L 1 B h Y 2 t h Z 2 U u e G 1 s U E s B A i 0 A F A A C A A g A Y 3 J q U g / K 6 a u k A A A A 6 Q A A A B M A A A A A A A A A A A A A A A A A 8 w A A A F t D b 2 5 0 Z W 5 0 X 1 R 5 c G V z X S 5 4 b W x Q S w E C L Q A U A A I A C A B j c m p S N O h S c u A B A A C b B g A A E w A A A A A A A A A A A A A A A A D k A Q A A R m 9 y b X V s Y X M v U 2 V j d G l v b j E u b V B L B Q Y A A A A A A w A D A M I A A A A R B A 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r H g A A A A A A A E k e 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R d W V y e T E 8 L 0 l 0 Z W 1 Q Y X R o P j w v S X R l b U x v Y 2 F 0 a W 9 u P j x T d G F i b G V F b n R y a W V z P j x F b n R y e S B U e X B l P S J J c 1 B y a X Z h d G U i I F Z h b H V l P S J s M C I g L z 4 8 R W 5 0 c n k g V H l w Z T 0 i Q n V m Z m V y T m V 4 d F J l Z n J l c 2 g i I F Z h b H V l P S J s M S I g L z 4 8 R W 5 0 c n k g V H l w Z T 0 i U m V z d W x 0 V H l w Z S I g V m F s d W U 9 I n N U Y W J s Z S I g L z 4 8 R W 5 0 c n k g V H l w Z T 0 i R m l s b E V u Y W J s Z W Q i I F Z h b H V l P S J s M S I g L z 4 8 R W 5 0 c n k g V H l w Z T 0 i R m l s b E 9 i a m V j d F R 5 c G U i I F Z h b H V l P S J z V G F i b G U i I C 8 + P E V u d H J 5 I F R 5 c G U 9 I k Z p b G x U b 0 R h d G F N b 2 R l b E V u Y W J s Z W Q i I F Z h b H V l P S J s M C I g L z 4 8 R W 5 0 c n k g V H l w Z T 0 i R m l s b G V k Q 2 9 t c G x l d G V S Z X N 1 b H R U b 1 d v c m t z a G V l d C I g V m F s d W U 9 I m w x I i A v P j x F b n R y e S B U e X B l P S J B Z G R l Z F R v R G F 0 Y U 1 v Z G V s I i B W Y W x 1 Z T 0 i b D A i I C 8 + P E V u d H J 5 I F R 5 c G U 9 I l J l Y 2 9 2 Z X J 5 V G F y Z 2 V 0 U 2 h l Z X Q i I F Z h b H V l P S J z S G l z d G 9 y a W N h b C I g L z 4 8 R W 5 0 c n k g V H l w Z T 0 i U m V j b 3 Z l c n l U Y X J n Z X R D b 2 x 1 b W 4 i I F Z h b H V l P S J s N T M i I C 8 + P E V u d H J 5 I F R 5 c G U 9 I l J l Y 2 9 2 Z X J 5 V G F y Z 2 V 0 U m 9 3 I i B W Y W x 1 Z T 0 i b D M i I C 8 + P E V u d H J 5 I F R 5 c G U 9 I k 5 h b W V V c G R h d G V k Q W Z 0 Z X J G a W x s I i B W Y W x 1 Z T 0 i b D A i I C 8 + P E V u d H J 5 I F R 5 c G U 9 I l F 1 Z X J 5 S U Q i I F Z h b H V l P S J z Y j M 5 Z W Q y M j g t O G Q 0 N S 0 0 N D B i L T k w Z j A t M 2 V j N z M 4 N j A 0 Z D h i I i A v P j x F b n R y e S B U e X B l P S J G a W x s T G F z d F V w Z G F 0 Z W Q i I F Z h b H V l P S J k M j A y M S 0 w M y 0 x M F Q x O T o x N D o w N C 4 y O T g z N z M y W i I g L z 4 8 R W 5 0 c n k g V H l w Z T 0 i U m V s Y X R p b 2 5 z a G l w S W 5 m b 0 N v b n R h a W 5 l c i I g V m F s d W U 9 I n N 7 J n F 1 b 3 Q 7 Y 2 9 s d W 1 u Q 2 9 1 b n Q m c X V v d D s 6 M y w m c X V v d D t r Z X l D b 2 x 1 b W 5 O Y W 1 l c y Z x d W 9 0 O z p b X S w m c X V v d D t x d W V y e V J l b G F 0 a W 9 u c 2 h p c H M m c X V v d D s 6 W 1 0 s J n F 1 b 3 Q 7 Y 2 9 s d W 1 u S W R l b n R p d G l l c y Z x d W 9 0 O z p b J n F 1 b 3 Q 7 U 2 V j d G l v b j E v U X V l c n k x L 1 N v d X J j Z S 5 7 T W 9 u d G h O Y W 1 l L D B 9 J n F 1 b 3 Q 7 L C Z x d W 9 0 O 1 N l Y 3 R p b 2 4 x L 1 F 1 Z X J 5 M S 9 T b 3 V y Y 2 U u e 1 l l Y X I s M X 0 m c X V v d D s s J n F 1 b 3 Q 7 U 2 V j d G l v b j E v U X V l c n k x L 1 N v d X J j Z S 5 7 R U 1 Q R l R F L D J 9 J n F 1 b 3 Q 7 X S w m c X V v d D t D b 2 x 1 b W 5 D b 3 V u d C Z x d W 9 0 O z o z L C Z x d W 9 0 O 0 t l e U N v b H V t b k 5 h b W V z J n F 1 b 3 Q 7 O l t d L C Z x d W 9 0 O 0 N v b H V t b k l k Z W 5 0 a X R p Z X M m c X V v d D s 6 W y Z x d W 9 0 O 1 N l Y 3 R p b 2 4 x L 1 F 1 Z X J 5 M S 9 T b 3 V y Y 2 U u e 0 1 v b n R o T m F t Z S w w f S Z x d W 9 0 O y w m c X V v d D t T Z W N 0 a W 9 u M S 9 R d W V y e T E v U 2 9 1 c m N l L n t Z Z W F y L D F 9 J n F 1 b 3 Q 7 L C Z x d W 9 0 O 1 N l Y 3 R p b 2 4 x L 1 F 1 Z X J 5 M S 9 T b 3 V y Y 2 U u e 0 V N U E Z U R S w y f S Z x d W 9 0 O 1 0 s J n F 1 b 3 Q 7 U m V s Y X R p b 2 5 z a G l w S W 5 m b y Z x d W 9 0 O z p b X X 0 i I C 8 + P E V u d H J 5 I F R 5 c G U 9 I k Z p b G x F c n J v c k N v Z G U i I F Z h b H V l P S J z V W 5 r b m 9 3 b i I g L z 4 8 R W 5 0 c n k g V H l w Z T 0 i R m l s b F N 0 Y X R 1 c y I g V m F s d W U 9 I n N D b 2 1 w b G V 0 Z S I g L z 4 8 R W 5 0 c n k g V H l w Z T 0 i R m l s b E N v b H V t b k 5 h b W V z I i B W Y W x 1 Z T 0 i c 1 s m c X V v d D t N b 2 5 0 a E 5 h b W U m c X V v d D s s J n F 1 b 3 Q 7 W W V h c i Z x d W 9 0 O y w m c X V v d D t F T V B G V E U m c X V v d D t d I i A v P j x F b n R y e S B U e X B l P S J G a W x s Q 2 9 1 b n Q i I F Z h b H V l P S J s M z c z I i A v P j x F b n R y e S B U e X B l P S J G a W x s R X J y b 3 J D b 3 V u d C I g V m F s d W U 9 I m w w I i A v P j x F b n R y e S B U e X B l P S J G a W x s Q 2 9 s d W 1 u V H l w Z X M i I F Z h b H V l P S J z Q m d 3 R S I g L z 4 8 R W 5 0 c n k g V H l w Z T 0 i R m l s b F R h c m d l d C I g V m F s d W U 9 I n N R d W V y e T E i I C 8 + P C 9 T d G F i b G V F b n R y a W V z P j w v S X R l b T 4 8 S X R l b T 4 8 S X R l b U x v Y 2 F 0 a W 9 u P j x J d G V t V H l w Z T 5 G b 3 J t d W x h P C 9 J d G V t V H l w Z T 4 8 S X R l b V B h d G g + U 2 V j d G l v b j E v U X V l c n k x L 1 N v d X J j Z T w v S X R l b V B h d G g + P C 9 J d G V t T G 9 j Y X R p b 2 4 + P F N 0 Y W J s Z U V u d H J p Z X M g L z 4 8 L 0 l 0 Z W 0 + P E l 0 Z W 0 + P E l 0 Z W 1 M b 2 N h d G l v b j 4 8 S X R l b V R 5 c G U + R m 9 y b X V s Y T w v S X R l b V R 5 c G U + P E l 0 Z W 1 Q Y X R o P l N l Y 3 R p b 2 4 x L 0 5 1 b W J l c i U y M G 9 m J T I w V W 5 p c X V l J T I w Q 2 F y c m l l c n M 8 L 0 l 0 Z W 1 Q Y X R o P j w v S X R l b U x v Y 2 F 0 a W 9 u P j x T d G F i b G V F b n R y a W V z P j x F b n R y e S B U e X B l P S J J c 1 B y a X Z h d G U i I F Z h b H V l P S J s M C I g L z 4 8 R W 5 0 c n k g V H l w Z T 0 i R m l s b E V u Y W J s Z W Q i I F Z h b H V l P S J s M C I g L z 4 8 R W 5 0 c n k g V H l w Z T 0 i R m l s b F R v R G F 0 Y U 1 v Z G V s R W 5 h Y m x l Z C I g V m F s d W U 9 I m w w I i A v P j x F b n R y e S B U e X B l P S J S Z X N 1 b H R U e X B l I i B W Y W x 1 Z T 0 i c 1 R h Y m x l I i A v P j x F b n R y e S B U e X B l P S J C d W Z m Z X J O Z X h 0 U m V m c m V z a C I g V m F s d W U 9 I m w x I i A v P j x F b n R y e S B U e X B l P S J G a W x s U 3 R h d H V z I i B W Y W x 1 Z T 0 i c 0 N v b X B s Z X R l I i A v P j x F b n R y e S B U e X B l P S J G a W x s Q 2 9 1 b n Q i I F Z h b H V l P S J s M S I g L z 4 8 R W 5 0 c n k g V H l w Z T 0 i R m l s b E V y c m 9 y Q 2 9 1 b n Q i I F Z h b H V l P S J s M C I g L z 4 8 R W 5 0 c n k g V H l w Z T 0 i R m l s b E N v b H V t b l R 5 c G V z I i B W Y W x 1 Z T 0 i c 0 J B P T 0 i I C 8 + P E V u d H J 5 I F R 5 c G U 9 I k Z p b G x D b 2 x 1 b W 5 O Y W 1 l c y I g V m F s d W U 9 I n N b J n F 1 b 3 Q 7 T n V t Y m V y I G 9 m I F V u a X F 1 Z S B D Y X J y a W V y c y Z x d W 9 0 O 1 0 i I C 8 + P E V u d H J 5 I F R 5 c G U 9 I k Z p b G x l Z E N v b X B s Z X R l U m V z d W x 0 V G 9 X b 3 J r c 2 h l Z X Q i I F Z h b H V l P S J s M S I g L z 4 8 R W 5 0 c n k g V H l w Z T 0 i Q W R k Z W R U b 0 R h d G F N b 2 R l b C I g V m F s d W U 9 I m w w I i A v P j x F b n R y e S B U e X B l P S J S Z W N v d m V y e V R h c m d l d F N o Z W V 0 I i B W Y W x 1 Z T 0 i c 1 N o Z W V 0 M y I g L z 4 8 R W 5 0 c n k g V H l w Z T 0 i U m V j b 3 Z l c n l U Y X J n Z X R D b 2 x 1 b W 4 i I F Z h b H V l P S J s M S I g L z 4 8 R W 5 0 c n k g V H l w Z T 0 i U m V j b 3 Z l c n l U Y X J n Z X R S b 3 c i I F Z h b H V l P S J s M y I g L z 4 8 R W 5 0 c n k g V H l w Z T 0 i T m F t Z V V w Z G F 0 Z W R B Z n R l c k Z p b G w i I F Z h b H V l P S J s M C I g L z 4 8 R W 5 0 c n k g V H l w Z T 0 i R m l s b F R h c m d l d E 5 h b W V D d X N 0 b 2 1 p e m V k I i B W Y W x 1 Z T 0 i b D E i I C 8 + P E V u d H J 5 I F R 5 c G U 9 I l F 1 Z X J 5 S U Q i I F Z h b H V l P S J z N j R k Z D h j N T Q t N z J j N i 0 0 M D k 3 L W E y Y 2 Y t M m N l O D F j N W Y 4 N m F h I i A v P j x F b n R y e S B U e X B l P S J S Z W x h d G l v b n N o a X B J b m Z v Q 2 9 u d G F p b m V y I i B W Y W x 1 Z T 0 i c 3 s m c X V v d D t j b 2 x 1 b W 5 D b 3 V u d C Z x d W 9 0 O z o x L C Z x d W 9 0 O 2 t l e U N v b H V t b k 5 h b W V z J n F 1 b 3 Q 7 O l t d L C Z x d W 9 0 O 3 F 1 Z X J 5 U m V s Y X R p b 2 5 z a G l w c y Z x d W 9 0 O z p b X S w m c X V v d D t j b 2 x 1 b W 5 J Z G V u d G l 0 a W V z J n F 1 b 3 Q 7 O l s m c X V v d D t T Z W N 0 a W 9 u M S 9 O d W 1 i Z X I g b 2 Y g V W 5 p c X V l I E N h c n J p Z X J z L 1 N v d X J j Z S 5 7 T n V t Y m V y I G 9 m I F V u a X F 1 Z S B D Y X J y a W V y c y w w f S Z x d W 9 0 O 1 0 s J n F 1 b 3 Q 7 Q 2 9 s d W 1 u Q 2 9 1 b n Q m c X V v d D s 6 M S w m c X V v d D t L Z X l D b 2 x 1 b W 5 O Y W 1 l c y Z x d W 9 0 O z p b X S w m c X V v d D t D b 2 x 1 b W 5 J Z G V u d G l 0 a W V z J n F 1 b 3 Q 7 O l s m c X V v d D t T Z W N 0 a W 9 u M S 9 O d W 1 i Z X I g b 2 Y g V W 5 p c X V l I E N h c n J p Z X J z L 1 N v d X J j Z S 5 7 T n V t Y m V y I G 9 m I F V u a X F 1 Z S B D Y X J y a W V y c y w w f S Z x d W 9 0 O 1 0 s J n F 1 b 3 Q 7 U m V s Y X R p b 2 5 z a G l w S W 5 m b y Z x d W 9 0 O z p b X X 0 i I C 8 + P E V u d H J 5 I F R 5 c G U 9 I k Z p b G x F c n J v c k N v Z G U i I F Z h b H V l P S J z V W 5 r b m 9 3 b i I g L z 4 8 R W 5 0 c n k g V H l w Z T 0 i R m l s b E x h c 3 R V c G R h d G V k I i B W Y W x 1 Z T 0 i Z D I w M j A t M D I t M D Z U M T M 6 M z M 6 N D c u O T I x M T c 4 O F o i I C 8 + P E V u d H J 5 I F R 5 c G U 9 I k Z p b G x P Y m p l Y 3 R U e X B l I i B W Y W x 1 Z T 0 i c 0 N v b m 5 l Y 3 R p b 2 5 P b m x 5 I i A v P j w v U 3 R h Y m x l R W 5 0 c m l l c z 4 8 L 0 l 0 Z W 0 + P E l 0 Z W 0 + P E l 0 Z W 1 M b 2 N h d G l v b j 4 8 S X R l b V R 5 c G U + R m 9 y b X V s Y T w v S X R l b V R 5 c G U + P E l 0 Z W 1 Q Y X R o P l N l Y 3 R p b 2 4 x L 0 5 1 b W J l c i U y M G 9 m J T I w V W 5 p c X V l J T I w Q 2 F y c m l l c n M v U 2 9 1 c m N l P C 9 J d G V t U G F 0 a D 4 8 L 0 l 0 Z W 1 M b 2 N h d G l v b j 4 8 U 3 R h Y m x l R W 5 0 c m l l c y A v P j w v S X R l b T 4 8 S X R l b T 4 8 S X R l b U x v Y 2 F 0 a W 9 u P j x J d G V t V H l w Z T 5 G b 3 J t d W x h P C 9 J d G V t V H l w Z T 4 8 S X R l b V B h d G g + U 2 V j d G l v b j E v U m V w b 3 J 0 J T I w R G F 0 Z T w v S X R l b V B h d G g + P C 9 J d G V t T G 9 j Y X R p b 2 4 + P F N 0 Y W J s Z U V u d H J p Z X M + P E V u d H J 5 I F R 5 c G U 9 I k l z U H J p d m F 0 Z S I g V m F s d W U 9 I m w w I i A v P j x F b n R y e S B U e X B l P S J G a W x s R W 5 h Y m x l Z C I g V m F s d W U 9 I m w w I i A v P j x F b n R y e S B U e X B l P S J G a W x s V G 9 E Y X R h T W 9 k Z W x F b m F i b G V k I i B W Y W x 1 Z T 0 i b D A i I C 8 + P E V u d H J 5 I F R 5 c G U 9 I l J l c 3 V s d F R 5 c G U i I F Z h b H V l P S J z V G F i b G U i I C 8 + P E V u d H J 5 I F R 5 c G U 9 I k J 1 Z m Z l c k 5 l e H R S Z W Z y Z X N o I i B W Y W x 1 Z T 0 i b D E i I C 8 + P E V u d H J 5 I F R 5 c G U 9 I k Z p b G x D b 3 V u d C I g V m F s d W U 9 I m w x 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S Z X B v c n Q g R G F 0 Z S 9 T b 3 V y Y 2 U u e 1 J l c G 9 y d C B E Y X R l L D B 9 J n F 1 b 3 Q 7 X S w m c X V v d D t D b 2 x 1 b W 5 D b 3 V u d C Z x d W 9 0 O z o x L C Z x d W 9 0 O 0 t l e U N v b H V t b k 5 h b W V z J n F 1 b 3 Q 7 O l t d L C Z x d W 9 0 O 0 N v b H V t b k l k Z W 5 0 a X R p Z X M m c X V v d D s 6 W y Z x d W 9 0 O 1 N l Y 3 R p b 2 4 x L 1 J l c G 9 y d C B E Y X R l L 1 N v d X J j Z S 5 7 U m V w b 3 J 0 I E R h d G U s M H 0 m c X V v d D t d L C Z x d W 9 0 O 1 J l b G F 0 a W 9 u c 2 h p c E l u Z m 8 m c X V v d D s 6 W 1 1 9 I i A v P j x F b n R y e S B U e X B l P S J G a W x s R X J y b 3 J D b 2 R l I i B W Y W x 1 Z T 0 i c 1 V u a 2 5 v d 2 4 i I C 8 + P E V u d H J 5 I F R 5 c G U 9 I k Z p b G x l Z E N v b X B s Z X R l U m V z d W x 0 V G 9 X b 3 J r c 2 h l Z X Q i I F Z h b H V l P S J s M S I g L z 4 8 R W 5 0 c n k g V H l w Z T 0 i Q W R k Z W R U b 0 R h d G F N b 2 R l b C I g V m F s d W U 9 I m w w I i A v P j x F b n R y e S B U e X B l P S J S Z W N v d m V y e V R h c m d l d F N o Z W V 0 I i B W Y W x 1 Z T 0 i c 1 N o Z W V 0 M y I g L z 4 8 R W 5 0 c n k g V H l w Z T 0 i U m V j b 3 Z l c n l U Y X J n Z X R D b 2 x 1 b W 4 i I F Z h b H V l P S J s M S I g L z 4 8 R W 5 0 c n k g V H l w Z T 0 i U m V j b 3 Z l c n l U Y X J n Z X R S b 3 c i I F Z h b H V l P S J s M S I g L z 4 8 R W 5 0 c n k g V H l w Z T 0 i T m F t Z V V w Z G F 0 Z W R B Z n R l c k Z p b G w i I F Z h b H V l P S J s M C I g L z 4 8 R W 5 0 c n k g V H l w Z T 0 i R m l s b E N v b H V t b l R 5 c G V z I i B W Y W x 1 Z T 0 i c 0 N R P T 0 i I C 8 + P E V u d H J 5 I F R 5 c G U 9 I k Z p b G x U Y X J n Z X R O Y W 1 l Q 3 V z d G 9 t a X p l Z C I g V m F s d W U 9 I m w x I i A v P j x F b n R y e S B U e X B l P S J G a W x s R X J y b 3 J D b 3 V u d C I g V m F s d W U 9 I m w w I i A v P j x F b n R y e S B U e X B l P S J R d W V y e U l E I i B W Y W x 1 Z T 0 i c z l j Y 2 V l N j l l L T Y 0 Z j E t N G U 3 M y 1 i Y 2 Z m L T E 1 Z G J l Z T U 5 M 2 F m Y y I g L z 4 8 R W 5 0 c n k g V H l w Z T 0 i R m l s b E N v b H V t b k 5 h b W V z I i B W Y W x 1 Z T 0 i c 1 s m c X V v d D t S Z X B v c n Q g R G F 0 Z S Z x d W 9 0 O 1 0 i I C 8 + P E V u d H J 5 I F R 5 c G U 9 I k Z p b G x M Y X N 0 V X B k Y X R l Z C I g V m F s d W U 9 I m Q y M D I w L T A y L T A 2 V D E z O j M z O j Q 3 L j k w N D E 5 N D B a I i A v P j x F b n R y e S B U e X B l P S J G a W x s T 2 J q Z W N 0 V H l w Z S I g V m F s d W U 9 I n N D b 2 5 u Z W N 0 a W 9 u T 2 5 s e S I g L z 4 8 L 1 N 0 Y W J s Z U V u d H J p Z X M + P C 9 J d G V t P j x J d G V t P j x J d G V t T G 9 j Y X R p b 2 4 + P E l 0 Z W 1 U e X B l P k Z v c m 1 1 b G E 8 L 0 l 0 Z W 1 U e X B l P j x J d G V t U G F 0 a D 5 T Z W N 0 a W 9 u M S 9 S Z X B v c n Q l M j B E Y X R l L 1 N v d X J j Z T w v S X R l b V B h d G g + P C 9 J d G V t T G 9 j Y X R p b 2 4 + P F N 0 Y W J s Z U V u d H J p Z X M g L z 4 8 L 0 l 0 Z W 0 + P E l 0 Z W 0 + P E l 0 Z W 1 M b 2 N h d G l v b j 4 8 S X R l b V R 5 c G U + R m 9 y b X V s Y T w v S X R l b V R 5 c G U + P E l 0 Z W 1 Q Y X R o P l N l Y 3 R p b 2 4 x L 1 F 1 Z X J 5 M j w v S X R l b V B h d G g + P C 9 J d G V t T G 9 j Y X R p b 2 4 + P F N 0 Y W J s Z U V u d H J p Z X M + P E V u d H J 5 I F R 5 c G U 9 I k l z U H J p d m F 0 Z S I g V m F s d W U 9 I m w w I i A v P j x F b n R y e S B U e X B l P S J G a W x s R W 5 h Y m x l Z C I g V m F s d W U 9 I m w w I i A v P j x F b n R y e S B U e X B l P S J G a W x s V G 9 E Y X R h T W 9 k Z W x F b m F i b G V k I i B W Y W x 1 Z T 0 i b D A i I C 8 + P E V u d H J 5 I F R 5 c G U 9 I l J l c 3 V s d F R 5 c G U i I F Z h b H V l P S J z V G F i b G U i I C 8 + P E V u d H J 5 I F R 5 c G U 9 I k J 1 Z m Z l c k 5 l e H R S Z W Z y Z X N o I i B W Y W x 1 Z T 0 i b D E i I C 8 + P E V u d H J 5 I F R 5 c G U 9 I k Z p b G x M Y X N 0 V X B k Y X R l Z C I g V m F s d W U 9 I m Q y M D I w L T A y L T A 2 V D E z O j M 0 O j E 5 L j k 4 M z A z M j R a I i A v P j x F b n R y e S B U e X B l P S J G a W x s R X J y b 3 J D b 2 R l I i B W Y W x 1 Z T 0 i c 1 V u a 2 5 v d 2 4 i I C 8 + P E V u d H J 5 I F R 5 c G U 9 I k Z p b G x D b 2 x 1 b W 5 O Y W 1 l c y I g V m F s d W U 9 I n N b J n F 1 b 3 Q 7 T W 9 u d G g m c X V v d D s s J n F 1 b 3 Q 7 W W V h c i Z x d W 9 0 O y w m c X V v d D t O Z X h 0 I E d y Z W F 0 Z X N 0 I G l u I E N 1 c n J l b n Q g T W 9 u d G g m c X V v d D t d I i A v P j x F b n R y e S B U e X B l P S J G a W x s Q 2 9 s d W 1 u V H l w Z X M i I F Z h b H V l P S J z R F F 3 R S I g L z 4 8 R W 5 0 c n k g V H l w Z T 0 i R m l s b E V y c m 9 y Q 2 9 1 b n Q i I F Z h b H V l P S J s M C I g L z 4 8 R W 5 0 c n k g V H l w Z T 0 i R m l s b G V k Q 2 9 t c G x l d G V S Z X N 1 b H R U b 1 d v c m t z a G V l d C I g V m F s d W U 9 I m w x I i A v P j x F b n R y e S B U e X B l P S J B Z G R l Z F R v R G F 0 Y U 1 v Z G V s I i B W Y W x 1 Z T 0 i b D A i I C 8 + P E V u d H J 5 I F R 5 c G U 9 I l J l Y 2 9 2 Z X J 5 V G F y Z 2 V 0 U 2 h l Z X Q i I F Z h b H V l P S J z U 2 h l Z X Q z I i A v P j x F b n R y e S B U e X B l P S J S Z W N v d m V y e V R h c m d l d E N v b H V t b i I g V m F s d W U 9 I m w x I i A v P j x F b n R y e S B U e X B l P S J S Z W N v d m V y e V R h c m d l d F J v d y I g V m F s d W U 9 I m w x N S I g L z 4 8 R W 5 0 c n k g V H l w Z T 0 i T m F t Z V V w Z G F 0 Z W R B Z n R l c k Z p b G w i I F Z h b H V l P S J s M C I g L z 4 8 R W 5 0 c n k g V H l w Z T 0 i U X V l c n l J R C I g V m F s d W U 9 I n N h Z D c 1 Z G N j Y S 0 1 M D I 5 L T R k Y 2 I t Y m U 1 M C 0 3 N G E 3 Z T V m Z j I 2 Z D Y i I C 8 + P E V u d H J 5 I F R 5 c G U 9 I l J l b G F 0 a W 9 u c 2 h p c E l u Z m 9 D b 2 5 0 Y W l u Z X I i I F Z h b H V l P S J z e y Z x d W 9 0 O 2 N v b H V t b k N v d W 5 0 J n F 1 b 3 Q 7 O j M s J n F 1 b 3 Q 7 a 2 V 5 Q 2 9 s d W 1 u T m F t Z X M m c X V v d D s 6 W 1 0 s J n F 1 b 3 Q 7 c X V l c n l S Z W x h d G l v b n N o a X B z J n F 1 b 3 Q 7 O l t d L C Z x d W 9 0 O 2 N v b H V t b k l k Z W 5 0 a X R p Z X M m c X V v d D s 6 W y Z x d W 9 0 O 1 N l Y 3 R p b 2 4 x L 1 F 1 Z X J 5 M i 9 T b 3 V y Y 2 U u e 0 1 v b n R o L D B 9 J n F 1 b 3 Q 7 L C Z x d W 9 0 O 1 N l Y 3 R p b 2 4 x L 1 F 1 Z X J 5 M i 9 T b 3 V y Y 2 U u e 1 l l Y X I s M X 0 m c X V v d D s s J n F 1 b 3 Q 7 U 2 V j d G l v b j E v U X V l c n k y L 1 N v d X J j Z S 5 7 T m V 4 d C B H c m V h d G V z d C B p b i B D d X J y Z W 5 0 I E 1 v b n R o L D J 9 J n F 1 b 3 Q 7 X S w m c X V v d D t D b 2 x 1 b W 5 D b 3 V u d C Z x d W 9 0 O z o z L C Z x d W 9 0 O 0 t l e U N v b H V t b k 5 h b W V z J n F 1 b 3 Q 7 O l t d L C Z x d W 9 0 O 0 N v b H V t b k l k Z W 5 0 a X R p Z X M m c X V v d D s 6 W y Z x d W 9 0 O 1 N l Y 3 R p b 2 4 x L 1 F 1 Z X J 5 M i 9 T b 3 V y Y 2 U u e 0 1 v b n R o L D B 9 J n F 1 b 3 Q 7 L C Z x d W 9 0 O 1 N l Y 3 R p b 2 4 x L 1 F 1 Z X J 5 M i 9 T b 3 V y Y 2 U u e 1 l l Y X I s M X 0 m c X V v d D s s J n F 1 b 3 Q 7 U 2 V j d G l v b j E v U X V l c n k y L 1 N v d X J j Z S 5 7 T m V 4 d C B H c m V h d G V z d C B p b i B D d X J y Z W 5 0 I E 1 v b n R o L D J 9 J n F 1 b 3 Q 7 X S w m c X V v d D t S Z W x h d G l v b n N o a X B J b m Z v J n F 1 b 3 Q 7 O l t d f S I g L z 4 8 R W 5 0 c n k g V H l w Z T 0 i R m l s b E N v d W 5 0 I i B W Y W x 1 Z T 0 i b D E i I C 8 + P E V u d H J 5 I F R 5 c G U 9 I k Z p b G x T d G F 0 d X M i I F Z h b H V l P S J z Q 2 9 t c G x l d G U i I C 8 + P E V u d H J 5 I F R 5 c G U 9 I k Z p b G x P Y m p l Y 3 R U e X B l I i B W Y W x 1 Z T 0 i c 0 N v b m 5 l Y 3 R p b 2 5 P b m x 5 I i A v P j w v U 3 R h Y m x l R W 5 0 c m l l c z 4 8 L 0 l 0 Z W 0 + P E l 0 Z W 0 + P E l 0 Z W 1 M b 2 N h d G l v b j 4 8 S X R l b V R 5 c G U + R m 9 y b X V s Y T w v S X R l b V R 5 c G U + P E l 0 Z W 1 Q Y X R o P l N l Y 3 R p b 2 4 x L 1 F 1 Z X J 5 M i 9 T b 3 V y Y 2 U 8 L 0 l 0 Z W 1 Q Y X R o P j w v S X R l b U x v Y 2 F 0 a W 9 u P j x T d G F i b G V F b n R y a W V z I C 8 + P C 9 J d G V t P j w v S X R l b X M + P C 9 M b 2 N h b F B h Y 2 t h Z 2 V N Z X R h Z G F 0 Y U Z p b G U + F g A A A F B L B Q Y A A A A A A A A A A A A A A A A A A A A A A A D a A A A A A Q A A A N C M n d 8 B F d E R j H o A w E / C l + s B A A A A F H 0 U c 7 S 5 Y 0 O 6 S z f / E g R 5 Z A A A A A A C A A A A A A A D Z g A A w A A A A B A A A A A u I 0 Z S y Q C 9 K a e 8 L 4 m 0 z j w U A A A A A A S A A A C g A A A A E A A A A B c p 7 E Z J U / T 6 B g b T B E 1 3 M s J Q A A A A M a 1 U G 9 P i b 0 w l 3 E X m f E 3 H Y W b Q l v N a P a 6 C i 3 s y M F L f q o / f u 2 o N X 9 c o x X g I N 5 U l q Y T z W g u / c E + Y p F d T 2 P 6 L G d g N 3 T i a z Q 9 b F v P L d M s e i p 2 M i Y M U A A A A T X A 3 E O W f L r x 7 J 5 Z I d T V + E 0 3 u 4 h g = < / D a t a M a s h u p > 
</file>

<file path=customXml/itemProps1.xml><?xml version="1.0" encoding="utf-8"?>
<ds:datastoreItem xmlns:ds="http://schemas.openxmlformats.org/officeDocument/2006/customXml" ds:itemID="{6C373CB1-3DEF-480D-BD8C-BDE757F2847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14</vt:i4>
      </vt:variant>
    </vt:vector>
  </HeadingPairs>
  <TitlesOfParts>
    <vt:vector size="38" baseType="lpstr">
      <vt:lpstr>Final</vt:lpstr>
      <vt:lpstr>SourceData</vt:lpstr>
      <vt:lpstr>Sheet2</vt:lpstr>
      <vt:lpstr>Historical</vt:lpstr>
      <vt:lpstr>Table A</vt:lpstr>
      <vt:lpstr>Table1</vt:lpstr>
      <vt:lpstr>Table1a</vt:lpstr>
      <vt:lpstr>Table2</vt:lpstr>
      <vt:lpstr>Table3</vt:lpstr>
      <vt:lpstr>Table4</vt:lpstr>
      <vt:lpstr>Table5</vt:lpstr>
      <vt:lpstr>Table5(old)</vt:lpstr>
      <vt:lpstr>Table6</vt:lpstr>
      <vt:lpstr>Table7</vt:lpstr>
      <vt:lpstr>Table8</vt:lpstr>
      <vt:lpstr>Table 9</vt:lpstr>
      <vt:lpstr>Table10</vt:lpstr>
      <vt:lpstr>Text</vt:lpstr>
      <vt:lpstr>Table11</vt:lpstr>
      <vt:lpstr>Table 12</vt:lpstr>
      <vt:lpstr>Table13</vt:lpstr>
      <vt:lpstr>Table14</vt:lpstr>
      <vt:lpstr>Table 15</vt:lpstr>
      <vt:lpstr>SameMonthPreviousQuery</vt:lpstr>
      <vt:lpstr>SourceData!Print_Area</vt:lpstr>
      <vt:lpstr>Table1</vt:lpstr>
      <vt:lpstr>Table10</vt:lpstr>
      <vt:lpstr>Table11</vt:lpstr>
      <vt:lpstr>Table13</vt:lpstr>
      <vt:lpstr>Table14</vt:lpstr>
      <vt:lpstr>Table1a</vt:lpstr>
      <vt:lpstr>Table2</vt:lpstr>
      <vt:lpstr>Table3</vt:lpstr>
      <vt:lpstr>Table4</vt:lpstr>
      <vt:lpstr>Table5</vt:lpstr>
      <vt:lpstr>Table6</vt:lpstr>
      <vt:lpstr>Table7</vt:lpstr>
      <vt:lpstr>Table8</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USDOT_User</dc:creator>
  <cp:lastModifiedBy>Smallen, David (RITA)</cp:lastModifiedBy>
  <cp:lastPrinted>2017-11-09T16:18:04Z</cp:lastPrinted>
  <dcterms:created xsi:type="dcterms:W3CDTF">2016-08-10T16:03:36Z</dcterms:created>
  <dcterms:modified xsi:type="dcterms:W3CDTF">2021-03-12T15:21:43Z</dcterms:modified>
</cp:coreProperties>
</file>