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2 - Passenger/"/>
    </mc:Choice>
  </mc:AlternateContent>
  <xr:revisionPtr revIDLastSave="24" documentId="8_{9E0423D5-5CED-4462-830F-C2FB69C13953}" xr6:coauthVersionLast="47" xr6:coauthVersionMax="47" xr10:uidLastSave="{B975D3BE-185A-400B-BCF1-0C82B27CDF85}"/>
  <bookViews>
    <workbookView xWindow="43200" yWindow="0" windowWidth="14400" windowHeight="15600" xr2:uid="{00000000-000D-0000-FFFF-FFFF00000000}"/>
  </bookViews>
  <sheets>
    <sheet name="Table" sheetId="1" r:id="rId1"/>
    <sheet name="Data" sheetId="3" r:id="rId2"/>
    <sheet name="Source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3" i="2"/>
</calcChain>
</file>

<file path=xl/sharedStrings.xml><?xml version="1.0" encoding="utf-8"?>
<sst xmlns="http://schemas.openxmlformats.org/spreadsheetml/2006/main" count="205" uniqueCount="195">
  <si>
    <t>Count</t>
  </si>
  <si>
    <t>TOTAL</t>
  </si>
  <si>
    <t>Car, truck, or van</t>
  </si>
  <si>
    <t>Drove alone</t>
  </si>
  <si>
    <t>Carpooled</t>
  </si>
  <si>
    <t>In 2-person carpool</t>
  </si>
  <si>
    <t>In 3-person carpool</t>
  </si>
  <si>
    <t>Public transportation</t>
  </si>
  <si>
    <t>Bus</t>
  </si>
  <si>
    <t>Subway or elevated rail</t>
  </si>
  <si>
    <t>Long-distance train or commuter rail</t>
  </si>
  <si>
    <t>Light rail, streetcar, or trolley</t>
  </si>
  <si>
    <t>Ferryboat</t>
  </si>
  <si>
    <t>Taxicab</t>
  </si>
  <si>
    <t>Motorcycle</t>
  </si>
  <si>
    <t>Bicycle</t>
  </si>
  <si>
    <t>Walked</t>
  </si>
  <si>
    <t>Other means</t>
  </si>
  <si>
    <t>Worked from home</t>
  </si>
  <si>
    <t>CLOSEST MATCH: Table 3-5 from TSAR 2020</t>
  </si>
  <si>
    <r>
      <t> </t>
    </r>
    <r>
      <rPr>
        <sz val="11"/>
        <rFont val="Calibri"/>
        <family val="2"/>
      </rPr>
      <t> </t>
    </r>
  </si>
  <si>
    <t> </t>
  </si>
  <si>
    <r>
      <t>2021 SHARE</t>
    </r>
    <r>
      <rPr>
        <sz val="11"/>
        <rFont val="Calibri"/>
        <family val="2"/>
      </rPr>
      <t> </t>
    </r>
  </si>
  <si>
    <r>
      <t>2019</t>
    </r>
    <r>
      <rPr>
        <sz val="11"/>
        <color rgb="FF000000"/>
        <rFont val="Calibri"/>
        <family val="2"/>
      </rPr>
      <t> </t>
    </r>
  </si>
  <si>
    <r>
      <t>2019 SHARE</t>
    </r>
    <r>
      <rPr>
        <sz val="11"/>
        <color rgb="FF000000"/>
        <rFont val="Calibri"/>
        <family val="2"/>
      </rPr>
      <t> </t>
    </r>
  </si>
  <si>
    <r>
      <t>2019-2021 CHANGE</t>
    </r>
    <r>
      <rPr>
        <sz val="11"/>
        <color rgb="FF000000"/>
        <rFont val="Calibri"/>
        <family val="2"/>
      </rPr>
      <t> </t>
    </r>
  </si>
  <si>
    <t>TABLE 3-5 Trends in Choice of Commute Mode: 2010 and 2019</t>
  </si>
  <si>
    <r>
      <t>2021</t>
    </r>
    <r>
      <rPr>
        <sz val="11"/>
        <rFont val="Calibri"/>
        <family val="2"/>
      </rPr>
      <t> </t>
    </r>
  </si>
  <si>
    <t>Total: </t>
  </si>
  <si>
    <t>154,314,179 </t>
  </si>
  <si>
    <t>100.00% </t>
  </si>
  <si>
    <t>156,941,346 </t>
  </si>
  <si>
    <t>-2,627,167 </t>
  </si>
  <si>
    <t>Car, truck, or van: </t>
  </si>
  <si>
    <t>116,668,475 </t>
  </si>
  <si>
    <t>75.60% </t>
  </si>
  <si>
    <t>133,054,328 </t>
  </si>
  <si>
    <t>84.78% </t>
  </si>
  <si>
    <t>-16,385,853 </t>
  </si>
  <si>
    <t>Estimate</t>
  </si>
  <si>
    <t>Percent</t>
  </si>
  <si>
    <t>Drove alone </t>
  </si>
  <si>
    <t>104,650,121 </t>
  </si>
  <si>
    <t>67.82% </t>
  </si>
  <si>
    <t>119,153,349 </t>
  </si>
  <si>
    <t>75.92% </t>
  </si>
  <si>
    <t>-14,503,228 </t>
  </si>
  <si>
    <t>Total</t>
  </si>
  <si>
    <t>Carpooled: </t>
  </si>
  <si>
    <t>12,018,354 </t>
  </si>
  <si>
    <t>7.79% </t>
  </si>
  <si>
    <t>13,900,979 </t>
  </si>
  <si>
    <t>8.86% </t>
  </si>
  <si>
    <t>-1,882,625 </t>
  </si>
  <si>
    <t>Drove Alone</t>
  </si>
  <si>
    <t>In 2-person carpool </t>
  </si>
  <si>
    <t>9,050,049 </t>
  </si>
  <si>
    <t>5.86% </t>
  </si>
  <si>
    <t>10,469,892 </t>
  </si>
  <si>
    <t>6.67% </t>
  </si>
  <si>
    <t>-1,419,843 </t>
  </si>
  <si>
    <t>Carpool</t>
  </si>
  <si>
    <t>In 3-person carpool </t>
  </si>
  <si>
    <t>1,776,397 </t>
  </si>
  <si>
    <t>1.15% </t>
  </si>
  <si>
    <t>1,982,471 </t>
  </si>
  <si>
    <t>1.26% </t>
  </si>
  <si>
    <t>-206,074 </t>
  </si>
  <si>
    <t xml:space="preserve">Transit </t>
  </si>
  <si>
    <t>In 4-person carpool </t>
  </si>
  <si>
    <t>683,451 </t>
  </si>
  <si>
    <t>0.44% </t>
  </si>
  <si>
    <t>765,777 </t>
  </si>
  <si>
    <t>0.49% </t>
  </si>
  <si>
    <t>-82,326 </t>
  </si>
  <si>
    <t>In 5- or 6-person carpool </t>
  </si>
  <si>
    <t>353,122 </t>
  </si>
  <si>
    <t>0.23% </t>
  </si>
  <si>
    <t>421,798 </t>
  </si>
  <si>
    <t>0.27% </t>
  </si>
  <si>
    <t>-68,676 </t>
  </si>
  <si>
    <t xml:space="preserve">Other </t>
  </si>
  <si>
    <t>In 7-or-more-person carpool </t>
  </si>
  <si>
    <t>155,335 </t>
  </si>
  <si>
    <t>0.10% </t>
  </si>
  <si>
    <t>261,041 </t>
  </si>
  <si>
    <t>0.17% </t>
  </si>
  <si>
    <t>-105,706 </t>
  </si>
  <si>
    <t xml:space="preserve">Worked At Home </t>
  </si>
  <si>
    <t>Public transportation: </t>
  </si>
  <si>
    <t>3,793,329 </t>
  </si>
  <si>
    <t>2.46% </t>
  </si>
  <si>
    <t>7,778,444 </t>
  </si>
  <si>
    <t>4.96% </t>
  </si>
  <si>
    <t>-3,985,115 </t>
  </si>
  <si>
    <r>
      <t xml:space="preserve">SOURCE: </t>
    </r>
    <r>
      <rPr>
        <sz val="9"/>
        <color rgb="FF000000"/>
        <rFont val="Arial"/>
        <family val="2"/>
      </rPr>
      <t>U.S. Department of Commerce, Census Bureau, 2010 and 2019 American Community Survey, Table B08141, available at https://data.census.gov/cedsci/ as of September 2020.</t>
    </r>
  </si>
  <si>
    <t>Bus </t>
  </si>
  <si>
    <t>1,971,235 </t>
  </si>
  <si>
    <t>1.28% </t>
  </si>
  <si>
    <t>3,601,403 </t>
  </si>
  <si>
    <t>2.29% </t>
  </si>
  <si>
    <t>-1,630,168 </t>
  </si>
  <si>
    <t>Subway or elevated rail </t>
  </si>
  <si>
    <t>1,400,185 </t>
  </si>
  <si>
    <t>0.91% </t>
  </si>
  <si>
    <t>2,935,633 </t>
  </si>
  <si>
    <t>1.87% </t>
  </si>
  <si>
    <t>-1,535,448 </t>
  </si>
  <si>
    <t>Long-distance train or commuter rail </t>
  </si>
  <si>
    <t>294,566 </t>
  </si>
  <si>
    <t>0.19% </t>
  </si>
  <si>
    <t>921,391 </t>
  </si>
  <si>
    <t>0.59% </t>
  </si>
  <si>
    <t>-626,825 </t>
  </si>
  <si>
    <t>Trolley  </t>
  </si>
  <si>
    <t>82,915 </t>
  </si>
  <si>
    <t>0.05% </t>
  </si>
  <si>
    <t>242,776 </t>
  </si>
  <si>
    <t>0.15% </t>
  </si>
  <si>
    <t>-159,861 </t>
  </si>
  <si>
    <t>Ferryboat </t>
  </si>
  <si>
    <t>44,428 </t>
  </si>
  <si>
    <t>0.03% </t>
  </si>
  <si>
    <t>77,241 </t>
  </si>
  <si>
    <t>-32,813 </t>
  </si>
  <si>
    <t>Taxicab </t>
  </si>
  <si>
    <t>296,457 </t>
  </si>
  <si>
    <t>385,756 </t>
  </si>
  <si>
    <t>0.25% </t>
  </si>
  <si>
    <t>-89,299 </t>
  </si>
  <si>
    <t>Motorcycle </t>
  </si>
  <si>
    <t>166,676 </t>
  </si>
  <si>
    <t>0.11% </t>
  </si>
  <si>
    <t>221,923 </t>
  </si>
  <si>
    <t>0.14% </t>
  </si>
  <si>
    <t>-55,247 </t>
  </si>
  <si>
    <t>Bicycle </t>
  </si>
  <si>
    <t>616,153 </t>
  </si>
  <si>
    <t>0.40% </t>
  </si>
  <si>
    <t>805,722 </t>
  </si>
  <si>
    <t>0.51% </t>
  </si>
  <si>
    <t>-189,569 </t>
  </si>
  <si>
    <t>Walked </t>
  </si>
  <si>
    <t>3,399,405 </t>
  </si>
  <si>
    <t>2.20% </t>
  </si>
  <si>
    <t>4,153,050 </t>
  </si>
  <si>
    <t>2.65% </t>
  </si>
  <si>
    <t>-753,645 </t>
  </si>
  <si>
    <t>Other means </t>
  </si>
  <si>
    <t>1,805,586 </t>
  </si>
  <si>
    <t>1.17% </t>
  </si>
  <si>
    <t>1,571,323 </t>
  </si>
  <si>
    <t>1.00% </t>
  </si>
  <si>
    <t>234,263 </t>
  </si>
  <si>
    <t>Worked from home </t>
  </si>
  <si>
    <t>27,568,098 </t>
  </si>
  <si>
    <t>17.86% </t>
  </si>
  <si>
    <t>8,970,800 </t>
  </si>
  <si>
    <t>5.72% </t>
  </si>
  <si>
    <t>18,597,298 </t>
  </si>
  <si>
    <t>SOURCE: 2019 and 2021 ACS 1-Year Estimates, Table B08301</t>
  </si>
  <si>
    <t>2021 Share</t>
  </si>
  <si>
    <t>2019 Share</t>
  </si>
  <si>
    <t>2019 to 2021 Change</t>
  </si>
  <si>
    <t>Total:</t>
  </si>
  <si>
    <t>    Car, truck, or van:</t>
  </si>
  <si>
    <t>        Drove alone</t>
  </si>
  <si>
    <t>        Carpooled:</t>
  </si>
  <si>
    <t>            In 2-person carpool</t>
  </si>
  <si>
    <t>            In 3-person carpool</t>
  </si>
  <si>
    <t>            In 4-person carpool</t>
  </si>
  <si>
    <t>            In 5- or 6-person carpool</t>
  </si>
  <si>
    <t>            In 7-or-more-person carpool</t>
  </si>
  <si>
    <t>    Public transportation (excluding taxicab):</t>
  </si>
  <si>
    <t>        Bus</t>
  </si>
  <si>
    <t>        Subway or elevated rail</t>
  </si>
  <si>
    <t>        Long-distance train or commuter rail</t>
  </si>
  <si>
    <t>        Light rail, streetcar or trolley (carro público in Puerto Rico)</t>
  </si>
  <si>
    <t>        Ferryboat</t>
  </si>
  <si>
    <t>    Taxicab</t>
  </si>
  <si>
    <t>    Motorcycle</t>
  </si>
  <si>
    <t>    Bicycle</t>
  </si>
  <si>
    <t>    Walked</t>
  </si>
  <si>
    <t>    Other means</t>
  </si>
  <si>
    <t>    Worked from home</t>
  </si>
  <si>
    <t>Share (%)</t>
  </si>
  <si>
    <r>
      <rPr>
        <b/>
        <sz val="11"/>
        <color rgb="FF000000"/>
        <rFont val="Arial"/>
        <family val="2"/>
      </rPr>
      <t xml:space="preserve">SOURCE: </t>
    </r>
    <r>
      <rPr>
        <sz val="11"/>
        <color rgb="FF000000"/>
        <rFont val="Arial"/>
        <family val="2"/>
      </rPr>
      <t>U.S. Department of Commerce, Census Bureau, 2019-2022 American Community Survey, Table B08301, available at https://data.census.gov/cedsci/ as of September 2023.</t>
    </r>
  </si>
  <si>
    <t>Change from 2019 to 2022</t>
  </si>
  <si>
    <t>2021 (1st pandemic year)</t>
  </si>
  <si>
    <t>2022 (2nd pandemic year)</t>
  </si>
  <si>
    <t>In 4- or-more-person carpool</t>
  </si>
  <si>
    <t>Table 2-3 Mode of Transportation to Work Change: 2019, 2021, and 2022</t>
  </si>
  <si>
    <t>Mode of transportation</t>
  </si>
  <si>
    <t>2019 (pre-pandemic)</t>
  </si>
  <si>
    <r>
      <t xml:space="preserve">NOTE: </t>
    </r>
    <r>
      <rPr>
        <sz val="11"/>
        <color theme="1"/>
        <rFont val="Arial"/>
        <family val="2"/>
      </rPr>
      <t>The survey was not conducted in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</si>
</sst>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10" xfId="0" applyFont="1" applyBorder="1"/>
    <xf numFmtId="0" fontId="5" fillId="0" borderId="10" xfId="0" applyFont="1" applyBorder="1"/>
    <xf numFmtId="3" fontId="5" fillId="0" borderId="0" xfId="0" applyNumberFormat="1" applyFont="1"/>
    <xf numFmtId="10" fontId="5" fillId="0" borderId="0" xfId="0" applyNumberFormat="1" applyFont="1"/>
    <xf numFmtId="3" fontId="6" fillId="0" borderId="0" xfId="0" applyNumberFormat="1" applyFont="1"/>
    <xf numFmtId="10" fontId="6" fillId="0" borderId="0" xfId="0" applyNumberFormat="1" applyFont="1"/>
    <xf numFmtId="3" fontId="6" fillId="0" borderId="10" xfId="0" applyNumberFormat="1" applyFont="1" applyBorder="1"/>
    <xf numFmtId="10" fontId="6" fillId="0" borderId="10" xfId="0" applyNumberFormat="1" applyFont="1" applyBorder="1"/>
    <xf numFmtId="10" fontId="0" fillId="0" borderId="0" xfId="0" applyNumberFormat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5" xfId="0" applyFont="1" applyBorder="1"/>
    <xf numFmtId="0" fontId="3" fillId="0" borderId="6" xfId="0" quotePrefix="1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2" fontId="8" fillId="0" borderId="0" xfId="0" applyNumberFormat="1" applyFont="1"/>
    <xf numFmtId="0" fontId="11" fillId="0" borderId="0" xfId="0" applyFont="1"/>
    <xf numFmtId="0" fontId="11" fillId="0" borderId="12" xfId="0" applyFont="1" applyBorder="1"/>
    <xf numFmtId="0" fontId="12" fillId="0" borderId="12" xfId="0" applyFont="1" applyBorder="1"/>
    <xf numFmtId="0" fontId="12" fillId="0" borderId="10" xfId="0" applyFont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10" xfId="0" applyFont="1" applyBorder="1"/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1" fillId="0" borderId="0" xfId="0" applyFont="1" applyBorder="1"/>
    <xf numFmtId="0" fontId="12" fillId="0" borderId="0" xfId="0" applyFont="1" applyBorder="1"/>
    <xf numFmtId="164" fontId="11" fillId="0" borderId="0" xfId="0" applyNumberFormat="1" applyFont="1" applyBorder="1"/>
    <xf numFmtId="2" fontId="11" fillId="0" borderId="0" xfId="0" applyNumberFormat="1" applyFont="1" applyBorder="1"/>
    <xf numFmtId="3" fontId="11" fillId="0" borderId="0" xfId="0" applyNumberFormat="1" applyFont="1" applyBorder="1"/>
    <xf numFmtId="0" fontId="12" fillId="0" borderId="0" xfId="0" applyFont="1" applyBorder="1" applyAlignment="1">
      <alignment horizontal="center" vertical="top" wrapText="1"/>
    </xf>
    <xf numFmtId="164" fontId="12" fillId="0" borderId="0" xfId="0" applyNumberFormat="1" applyFont="1" applyBorder="1"/>
    <xf numFmtId="2" fontId="12" fillId="0" borderId="0" xfId="0" applyNumberFormat="1" applyFont="1" applyBorder="1"/>
    <xf numFmtId="3" fontId="12" fillId="0" borderId="0" xfId="0" applyNumberFormat="1" applyFont="1" applyBorder="1"/>
    <xf numFmtId="0" fontId="12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 wrapText="1"/>
    </xf>
    <xf numFmtId="0" fontId="13" fillId="0" borderId="12" xfId="0" applyFont="1" applyBorder="1"/>
    <xf numFmtId="164" fontId="14" fillId="0" borderId="12" xfId="0" applyNumberFormat="1" applyFont="1" applyBorder="1"/>
    <xf numFmtId="2" fontId="14" fillId="0" borderId="12" xfId="0" applyNumberFormat="1" applyFont="1" applyBorder="1"/>
    <xf numFmtId="3" fontId="14" fillId="0" borderId="12" xfId="0" applyNumberFormat="1" applyFont="1" applyBorder="1"/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GridLines="0" tabSelected="1" zoomScaleNormal="100" workbookViewId="0"/>
  </sheetViews>
  <sheetFormatPr defaultColWidth="8.81640625" defaultRowHeight="14" x14ac:dyDescent="0.3"/>
  <cols>
    <col min="1" max="1" width="1" style="29" customWidth="1"/>
    <col min="2" max="2" width="1.54296875" style="29" customWidth="1"/>
    <col min="3" max="4" width="2.81640625" style="29" customWidth="1"/>
    <col min="5" max="5" width="21.81640625" style="29" bestFit="1" customWidth="1"/>
    <col min="6" max="6" width="11.36328125" style="29" customWidth="1"/>
    <col min="7" max="7" width="8.453125" style="29" bestFit="1" customWidth="1"/>
    <col min="8" max="8" width="11.453125" style="29" customWidth="1"/>
    <col min="9" max="9" width="8.453125" style="29" bestFit="1" customWidth="1"/>
    <col min="10" max="10" width="12.08984375" style="29" customWidth="1"/>
    <col min="11" max="11" width="8.453125" style="29" bestFit="1" customWidth="1"/>
    <col min="12" max="12" width="11.36328125" style="29" customWidth="1"/>
    <col min="13" max="13" width="13.81640625" style="29" customWidth="1"/>
    <col min="14" max="16384" width="8.81640625" style="29"/>
  </cols>
  <sheetData>
    <row r="1" spans="1:13" ht="15" customHeight="1" x14ac:dyDescent="0.3">
      <c r="A1" s="28" t="s">
        <v>191</v>
      </c>
    </row>
    <row r="2" spans="1:13" x14ac:dyDescent="0.3">
      <c r="A2" s="28"/>
    </row>
    <row r="3" spans="1:13" ht="14.5" customHeight="1" x14ac:dyDescent="0.3">
      <c r="A3" s="32"/>
      <c r="B3" s="41"/>
      <c r="C3" s="41"/>
      <c r="D3" s="41"/>
      <c r="E3" s="41"/>
      <c r="F3" s="35" t="s">
        <v>193</v>
      </c>
      <c r="G3" s="35"/>
      <c r="H3" s="35" t="s">
        <v>188</v>
      </c>
      <c r="I3" s="35"/>
      <c r="J3" s="35" t="s">
        <v>189</v>
      </c>
      <c r="K3" s="35"/>
      <c r="L3" s="46" t="s">
        <v>187</v>
      </c>
    </row>
    <row r="4" spans="1:13" ht="18.75" customHeight="1" thickBot="1" x14ac:dyDescent="0.35">
      <c r="A4" s="42" t="s">
        <v>192</v>
      </c>
      <c r="B4" s="33"/>
      <c r="C4" s="33"/>
      <c r="D4" s="33"/>
      <c r="E4" s="33"/>
      <c r="F4" s="50" t="s">
        <v>0</v>
      </c>
      <c r="G4" s="50" t="s">
        <v>185</v>
      </c>
      <c r="H4" s="50" t="s">
        <v>0</v>
      </c>
      <c r="I4" s="50" t="s">
        <v>185</v>
      </c>
      <c r="J4" s="50" t="s">
        <v>0</v>
      </c>
      <c r="K4" s="50" t="s">
        <v>185</v>
      </c>
      <c r="L4" s="51"/>
    </row>
    <row r="5" spans="1:13" ht="18.75" customHeight="1" x14ac:dyDescent="0.3">
      <c r="A5" s="41"/>
      <c r="B5" s="42" t="s">
        <v>1</v>
      </c>
      <c r="C5" s="42"/>
      <c r="D5" s="42"/>
      <c r="E5" s="42"/>
      <c r="F5" s="47">
        <v>156941346</v>
      </c>
      <c r="G5" s="48">
        <v>100</v>
      </c>
      <c r="H5" s="47">
        <v>154314179</v>
      </c>
      <c r="I5" s="48">
        <v>100</v>
      </c>
      <c r="J5" s="47">
        <v>160577736</v>
      </c>
      <c r="K5" s="48">
        <f>1*100</f>
        <v>100</v>
      </c>
      <c r="L5" s="49">
        <v>3636390</v>
      </c>
      <c r="M5" s="30"/>
    </row>
    <row r="6" spans="1:13" x14ac:dyDescent="0.3">
      <c r="A6" s="41"/>
      <c r="B6" s="42"/>
      <c r="C6" s="42" t="s">
        <v>2</v>
      </c>
      <c r="D6" s="42"/>
      <c r="E6" s="42"/>
      <c r="F6" s="43">
        <v>133054328</v>
      </c>
      <c r="G6" s="44">
        <v>84.779652648066374</v>
      </c>
      <c r="H6" s="43">
        <v>116668475</v>
      </c>
      <c r="I6" s="44">
        <v>75.604507476918243</v>
      </c>
      <c r="J6" s="43">
        <v>124126435</v>
      </c>
      <c r="K6" s="44">
        <f>0.772999035183807*100</f>
        <v>77.299903518380702</v>
      </c>
      <c r="L6" s="45">
        <v>-8927893</v>
      </c>
      <c r="M6" s="30"/>
    </row>
    <row r="7" spans="1:13" x14ac:dyDescent="0.3">
      <c r="A7" s="41"/>
      <c r="B7" s="42"/>
      <c r="C7" s="42"/>
      <c r="D7" s="41" t="s">
        <v>3</v>
      </c>
      <c r="E7" s="41"/>
      <c r="F7" s="43">
        <v>119153349</v>
      </c>
      <c r="G7" s="44">
        <v>75.922216826151086</v>
      </c>
      <c r="H7" s="43">
        <v>104650121</v>
      </c>
      <c r="I7" s="44">
        <v>67.816270467278315</v>
      </c>
      <c r="J7" s="43">
        <v>110245368</v>
      </c>
      <c r="K7" s="44">
        <f>0.686554504666824*100</f>
        <v>68.655450466682396</v>
      </c>
      <c r="L7" s="45">
        <v>-8907981</v>
      </c>
      <c r="M7" s="30"/>
    </row>
    <row r="8" spans="1:13" x14ac:dyDescent="0.3">
      <c r="A8" s="41"/>
      <c r="B8" s="42"/>
      <c r="C8" s="42"/>
      <c r="D8" s="41" t="s">
        <v>4</v>
      </c>
      <c r="E8" s="41"/>
      <c r="F8" s="43">
        <v>13900979</v>
      </c>
      <c r="G8" s="44">
        <v>8.8574358219152778</v>
      </c>
      <c r="H8" s="43">
        <v>12018354</v>
      </c>
      <c r="I8" s="44">
        <v>7.788237009639924</v>
      </c>
      <c r="J8" s="43">
        <v>13881067</v>
      </c>
      <c r="K8" s="44">
        <f>0.0864445305169828*100</f>
        <v>8.6444530516982798</v>
      </c>
      <c r="L8" s="45">
        <v>-19912</v>
      </c>
      <c r="M8" s="30"/>
    </row>
    <row r="9" spans="1:13" x14ac:dyDescent="0.3">
      <c r="A9" s="41"/>
      <c r="B9" s="42"/>
      <c r="C9" s="42"/>
      <c r="D9" s="41"/>
      <c r="E9" s="41" t="s">
        <v>5</v>
      </c>
      <c r="F9" s="43">
        <v>10469892</v>
      </c>
      <c r="G9" s="44">
        <v>6.6712133334194803</v>
      </c>
      <c r="H9" s="43">
        <v>9050049</v>
      </c>
      <c r="I9" s="44">
        <v>5.8646905026141507</v>
      </c>
      <c r="J9" s="43">
        <v>10240427</v>
      </c>
      <c r="K9" s="44">
        <f>0.0637723961932058*100</f>
        <v>6.3772396193205791</v>
      </c>
      <c r="L9" s="45">
        <v>-229465</v>
      </c>
      <c r="M9" s="30"/>
    </row>
    <row r="10" spans="1:13" ht="15" customHeight="1" x14ac:dyDescent="0.3">
      <c r="A10" s="41"/>
      <c r="B10" s="42"/>
      <c r="C10" s="42"/>
      <c r="D10" s="41"/>
      <c r="E10" s="41" t="s">
        <v>6</v>
      </c>
      <c r="F10" s="43">
        <v>1982471</v>
      </c>
      <c r="G10" s="44">
        <v>1.2631923011543433</v>
      </c>
      <c r="H10" s="43">
        <v>1776397</v>
      </c>
      <c r="I10" s="44">
        <v>1.1511560450968021</v>
      </c>
      <c r="J10" s="43">
        <v>2173594</v>
      </c>
      <c r="K10" s="44">
        <f>0.0135360857248604*100</f>
        <v>1.3536085724860401</v>
      </c>
      <c r="L10" s="45">
        <v>191123</v>
      </c>
      <c r="M10" s="30"/>
    </row>
    <row r="11" spans="1:13" x14ac:dyDescent="0.3">
      <c r="A11" s="41"/>
      <c r="B11" s="42"/>
      <c r="C11" s="42"/>
      <c r="D11" s="41"/>
      <c r="E11" s="41" t="s">
        <v>190</v>
      </c>
      <c r="F11" s="43">
        <v>1448616</v>
      </c>
      <c r="G11" s="44">
        <v>0.92303018734145426</v>
      </c>
      <c r="H11" s="43">
        <v>1191908</v>
      </c>
      <c r="I11" s="44">
        <v>0.77239046192897154</v>
      </c>
      <c r="J11" s="43">
        <v>1467046</v>
      </c>
      <c r="K11" s="44">
        <v>0.91360485989166007</v>
      </c>
      <c r="L11" s="45">
        <v>18430</v>
      </c>
      <c r="M11" s="30"/>
    </row>
    <row r="12" spans="1:13" x14ac:dyDescent="0.3">
      <c r="A12" s="41"/>
      <c r="B12" s="42"/>
      <c r="C12" s="42" t="s">
        <v>7</v>
      </c>
      <c r="D12" s="42"/>
      <c r="E12" s="42"/>
      <c r="F12" s="43">
        <v>7778444</v>
      </c>
      <c r="G12" s="44">
        <v>4.9562745562281592</v>
      </c>
      <c r="H12" s="43">
        <v>3793329</v>
      </c>
      <c r="I12" s="44">
        <v>2.458185647347416</v>
      </c>
      <c r="J12" s="43">
        <v>5013135</v>
      </c>
      <c r="K12" s="44">
        <f>0.0312193653047892*100</f>
        <v>3.1219365304789202</v>
      </c>
      <c r="L12" s="45">
        <v>-2765309</v>
      </c>
      <c r="M12" s="30"/>
    </row>
    <row r="13" spans="1:13" x14ac:dyDescent="0.3">
      <c r="A13" s="41"/>
      <c r="B13" s="42"/>
      <c r="C13" s="42"/>
      <c r="D13" s="41" t="s">
        <v>8</v>
      </c>
      <c r="E13" s="42"/>
      <c r="F13" s="43">
        <v>3601403</v>
      </c>
      <c r="G13" s="44">
        <v>2.2947445601747289</v>
      </c>
      <c r="H13" s="43">
        <v>1971235</v>
      </c>
      <c r="I13" s="44">
        <v>1.2774166397243381</v>
      </c>
      <c r="J13" s="43">
        <v>2401748</v>
      </c>
      <c r="K13" s="44">
        <f>0.0149569178133138*100</f>
        <v>1.4956917813313799</v>
      </c>
      <c r="L13" s="45">
        <v>-1199655</v>
      </c>
      <c r="M13" s="30"/>
    </row>
    <row r="14" spans="1:13" x14ac:dyDescent="0.3">
      <c r="A14" s="41"/>
      <c r="B14" s="42"/>
      <c r="C14" s="42"/>
      <c r="D14" s="41" t="s">
        <v>9</v>
      </c>
      <c r="E14" s="42"/>
      <c r="F14" s="43">
        <v>2935633</v>
      </c>
      <c r="G14" s="44">
        <v>1.8705287515502766</v>
      </c>
      <c r="H14" s="43">
        <v>1400185</v>
      </c>
      <c r="I14" s="44">
        <v>0.90735991279194106</v>
      </c>
      <c r="J14" s="43">
        <v>1952645</v>
      </c>
      <c r="K14" s="44">
        <f>0.0121601228703337*100</f>
        <v>1.2160122870333701</v>
      </c>
      <c r="L14" s="45">
        <v>-982988</v>
      </c>
      <c r="M14" s="30"/>
    </row>
    <row r="15" spans="1:13" x14ac:dyDescent="0.3">
      <c r="A15" s="41"/>
      <c r="B15" s="42"/>
      <c r="C15" s="42"/>
      <c r="D15" s="41" t="s">
        <v>10</v>
      </c>
      <c r="E15" s="42"/>
      <c r="F15" s="43">
        <v>921391</v>
      </c>
      <c r="G15" s="44">
        <v>0.58709258170883782</v>
      </c>
      <c r="H15" s="43">
        <v>294566</v>
      </c>
      <c r="I15" s="44">
        <v>0.19088718995809192</v>
      </c>
      <c r="J15" s="43">
        <v>466508</v>
      </c>
      <c r="K15" s="44">
        <f>0.00290518481341648*100</f>
        <v>0.29051848134164798</v>
      </c>
      <c r="L15" s="45">
        <v>-454883</v>
      </c>
      <c r="M15" s="30"/>
    </row>
    <row r="16" spans="1:13" x14ac:dyDescent="0.3">
      <c r="A16" s="41"/>
      <c r="B16" s="42"/>
      <c r="C16" s="42"/>
      <c r="D16" s="41" t="s">
        <v>11</v>
      </c>
      <c r="E16" s="42"/>
      <c r="F16" s="43">
        <v>242776</v>
      </c>
      <c r="G16" s="44">
        <v>0.15469218672305768</v>
      </c>
      <c r="H16" s="43">
        <v>82915</v>
      </c>
      <c r="I16" s="44">
        <v>5.373129062884105E-2</v>
      </c>
      <c r="J16" s="43">
        <v>129309</v>
      </c>
      <c r="K16" s="44">
        <f>0.000805273528081128*100</f>
        <v>8.0527352808112795E-2</v>
      </c>
      <c r="L16" s="45">
        <v>-113467</v>
      </c>
      <c r="M16" s="30"/>
    </row>
    <row r="17" spans="1:13" x14ac:dyDescent="0.3">
      <c r="A17" s="41"/>
      <c r="B17" s="42"/>
      <c r="C17" s="42"/>
      <c r="D17" s="41" t="s">
        <v>12</v>
      </c>
      <c r="E17" s="42"/>
      <c r="F17" s="43">
        <v>77241</v>
      </c>
      <c r="G17" s="44">
        <v>4.9216476071257856E-2</v>
      </c>
      <c r="H17" s="43">
        <v>44428</v>
      </c>
      <c r="I17" s="44">
        <v>2.8790614244203705E-2</v>
      </c>
      <c r="J17" s="43">
        <v>62925</v>
      </c>
      <c r="K17" s="44">
        <f>0.000391866279644147*100</f>
        <v>3.9186627964414703E-2</v>
      </c>
      <c r="L17" s="45">
        <v>-14316</v>
      </c>
      <c r="M17" s="30"/>
    </row>
    <row r="18" spans="1:13" x14ac:dyDescent="0.3">
      <c r="A18" s="41"/>
      <c r="B18" s="42"/>
      <c r="C18" s="42" t="s">
        <v>13</v>
      </c>
      <c r="D18" s="42"/>
      <c r="E18" s="42"/>
      <c r="F18" s="43">
        <v>385756</v>
      </c>
      <c r="G18" s="44">
        <v>0.24579628621255739</v>
      </c>
      <c r="H18" s="43">
        <v>296457</v>
      </c>
      <c r="I18" s="44">
        <v>0.1921126120238115</v>
      </c>
      <c r="J18" s="43">
        <v>382417</v>
      </c>
      <c r="K18" s="44">
        <f>0.0023815069855014*100</f>
        <v>0.23815069855013998</v>
      </c>
      <c r="L18" s="45">
        <v>-3339</v>
      </c>
      <c r="M18" s="30"/>
    </row>
    <row r="19" spans="1:13" x14ac:dyDescent="0.3">
      <c r="A19" s="41"/>
      <c r="B19" s="42"/>
      <c r="C19" s="42" t="s">
        <v>14</v>
      </c>
      <c r="D19" s="42"/>
      <c r="E19" s="42"/>
      <c r="F19" s="43">
        <v>221923</v>
      </c>
      <c r="G19" s="44">
        <v>0.14140505714791055</v>
      </c>
      <c r="H19" s="43">
        <v>166676</v>
      </c>
      <c r="I19" s="44">
        <v>0.1080108134457301</v>
      </c>
      <c r="J19" s="43">
        <v>217325</v>
      </c>
      <c r="K19" s="44">
        <f>0.00135339434602565*100</f>
        <v>0.13533943460256498</v>
      </c>
      <c r="L19" s="45">
        <v>-4598</v>
      </c>
      <c r="M19" s="30"/>
    </row>
    <row r="20" spans="1:13" x14ac:dyDescent="0.3">
      <c r="A20" s="41"/>
      <c r="B20" s="42"/>
      <c r="C20" s="42" t="s">
        <v>15</v>
      </c>
      <c r="D20" s="42"/>
      <c r="E20" s="42"/>
      <c r="F20" s="43">
        <v>805722</v>
      </c>
      <c r="G20" s="44">
        <v>0.51339052489074488</v>
      </c>
      <c r="H20" s="43">
        <v>616153</v>
      </c>
      <c r="I20" s="44">
        <v>0.39928476047557498</v>
      </c>
      <c r="J20" s="43">
        <v>731272</v>
      </c>
      <c r="K20" s="44">
        <f>0.00455400616683249*100</f>
        <v>0.45540061668324899</v>
      </c>
      <c r="L20" s="45">
        <v>-74450</v>
      </c>
      <c r="M20" s="30"/>
    </row>
    <row r="21" spans="1:13" x14ac:dyDescent="0.3">
      <c r="A21" s="41"/>
      <c r="B21" s="42"/>
      <c r="C21" s="42" t="s">
        <v>16</v>
      </c>
      <c r="D21" s="42"/>
      <c r="E21" s="42"/>
      <c r="F21" s="43">
        <v>4153050</v>
      </c>
      <c r="G21" s="44">
        <v>2.646243393375765</v>
      </c>
      <c r="H21" s="43">
        <v>3399405</v>
      </c>
      <c r="I21" s="44">
        <v>2.2029116326374649</v>
      </c>
      <c r="J21" s="43">
        <v>3855075</v>
      </c>
      <c r="K21" s="44">
        <f>0.0240075311561249*100</f>
        <v>2.4007531156124902</v>
      </c>
      <c r="L21" s="45">
        <v>-297975</v>
      </c>
      <c r="M21" s="30"/>
    </row>
    <row r="22" spans="1:13" x14ac:dyDescent="0.3">
      <c r="A22" s="41"/>
      <c r="B22" s="42"/>
      <c r="C22" s="42" t="s">
        <v>17</v>
      </c>
      <c r="D22" s="42"/>
      <c r="E22" s="42"/>
      <c r="F22" s="43">
        <v>1571323</v>
      </c>
      <c r="G22" s="44">
        <v>1.0012167220739907</v>
      </c>
      <c r="H22" s="43">
        <v>1805586</v>
      </c>
      <c r="I22" s="44">
        <v>1.1700713516416401</v>
      </c>
      <c r="J22" s="43">
        <v>1870345</v>
      </c>
      <c r="K22" s="44">
        <f>0.0116475985188881*100</f>
        <v>1.16475985188881</v>
      </c>
      <c r="L22" s="45">
        <v>299022</v>
      </c>
      <c r="M22" s="30"/>
    </row>
    <row r="23" spans="1:13" ht="14.5" thickBot="1" x14ac:dyDescent="0.35">
      <c r="A23" s="33"/>
      <c r="B23" s="34"/>
      <c r="C23" s="52" t="s">
        <v>18</v>
      </c>
      <c r="D23" s="52"/>
      <c r="E23" s="52"/>
      <c r="F23" s="53">
        <v>8970800</v>
      </c>
      <c r="G23" s="54">
        <v>5.7160208120045057</v>
      </c>
      <c r="H23" s="53">
        <v>27568098</v>
      </c>
      <c r="I23" s="54">
        <v>17.864915705510121</v>
      </c>
      <c r="J23" s="53">
        <v>24381732</v>
      </c>
      <c r="K23" s="54">
        <f>0.151837562338032*100</f>
        <v>15.1837562338032</v>
      </c>
      <c r="L23" s="55">
        <v>15410932</v>
      </c>
      <c r="M23" s="30"/>
    </row>
    <row r="24" spans="1:13" x14ac:dyDescent="0.3">
      <c r="A24" s="56" t="s">
        <v>194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30"/>
    </row>
    <row r="26" spans="1:13" ht="14.5" customHeight="1" x14ac:dyDescent="0.3">
      <c r="A26" s="36" t="s">
        <v>186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3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32" spans="1:13" x14ac:dyDescent="0.3">
      <c r="G32" s="31"/>
      <c r="I32" s="31"/>
      <c r="K32" s="31"/>
    </row>
    <row r="33" spans="7:11" x14ac:dyDescent="0.3">
      <c r="G33" s="31"/>
      <c r="I33" s="31"/>
      <c r="K33" s="31"/>
    </row>
    <row r="34" spans="7:11" x14ac:dyDescent="0.3">
      <c r="G34" s="31"/>
      <c r="I34" s="31"/>
      <c r="K34" s="31"/>
    </row>
    <row r="35" spans="7:11" x14ac:dyDescent="0.3">
      <c r="G35" s="31"/>
      <c r="I35" s="31"/>
      <c r="K35" s="31"/>
    </row>
    <row r="36" spans="7:11" x14ac:dyDescent="0.3">
      <c r="G36" s="31"/>
      <c r="I36" s="31"/>
      <c r="K36" s="31"/>
    </row>
    <row r="37" spans="7:11" x14ac:dyDescent="0.3">
      <c r="G37" s="31"/>
      <c r="I37" s="31"/>
      <c r="K37" s="31"/>
    </row>
    <row r="38" spans="7:11" x14ac:dyDescent="0.3">
      <c r="G38" s="31"/>
      <c r="I38" s="31"/>
      <c r="K38" s="31"/>
    </row>
    <row r="39" spans="7:11" x14ac:dyDescent="0.3">
      <c r="G39" s="31"/>
      <c r="I39" s="31"/>
      <c r="K39" s="31"/>
    </row>
    <row r="40" spans="7:11" x14ac:dyDescent="0.3">
      <c r="G40" s="31"/>
      <c r="I40" s="31"/>
      <c r="K40" s="31"/>
    </row>
    <row r="41" spans="7:11" x14ac:dyDescent="0.3">
      <c r="G41" s="31"/>
      <c r="I41" s="31"/>
      <c r="K41" s="31"/>
    </row>
    <row r="42" spans="7:11" x14ac:dyDescent="0.3">
      <c r="G42" s="31"/>
      <c r="I42" s="31"/>
      <c r="K42" s="31"/>
    </row>
    <row r="43" spans="7:11" x14ac:dyDescent="0.3">
      <c r="G43" s="31"/>
      <c r="I43" s="31"/>
      <c r="K43" s="31"/>
    </row>
    <row r="44" spans="7:11" x14ac:dyDescent="0.3">
      <c r="G44" s="31"/>
      <c r="I44" s="31"/>
      <c r="K44" s="31"/>
    </row>
    <row r="45" spans="7:11" x14ac:dyDescent="0.3">
      <c r="G45" s="31"/>
      <c r="I45" s="31"/>
      <c r="K45" s="31"/>
    </row>
    <row r="46" spans="7:11" x14ac:dyDescent="0.3">
      <c r="G46" s="31"/>
      <c r="I46" s="31"/>
      <c r="K46" s="31"/>
    </row>
    <row r="47" spans="7:11" x14ac:dyDescent="0.3">
      <c r="G47" s="31"/>
      <c r="I47" s="31"/>
      <c r="K47" s="31"/>
    </row>
    <row r="48" spans="7:11" x14ac:dyDescent="0.3">
      <c r="G48" s="31"/>
      <c r="I48" s="31"/>
      <c r="K48" s="31"/>
    </row>
    <row r="49" spans="7:11" x14ac:dyDescent="0.3">
      <c r="G49" s="31"/>
      <c r="I49" s="31"/>
      <c r="K49" s="31"/>
    </row>
    <row r="50" spans="7:11" x14ac:dyDescent="0.3">
      <c r="G50" s="31"/>
      <c r="I50" s="31"/>
      <c r="K50" s="31"/>
    </row>
    <row r="51" spans="7:11" x14ac:dyDescent="0.3">
      <c r="G51" s="31"/>
      <c r="I51" s="31"/>
      <c r="K51" s="31"/>
    </row>
    <row r="52" spans="7:11" x14ac:dyDescent="0.3">
      <c r="G52" s="31"/>
      <c r="I52" s="31"/>
      <c r="K52" s="31"/>
    </row>
  </sheetData>
  <mergeCells count="6">
    <mergeCell ref="F3:G3"/>
    <mergeCell ref="J3:K3"/>
    <mergeCell ref="L3:L4"/>
    <mergeCell ref="A26:L27"/>
    <mergeCell ref="H3:I3"/>
    <mergeCell ref="A24:L2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0490-0102-4E77-8CFB-32AB32D786BF}">
  <dimension ref="A1:Q24"/>
  <sheetViews>
    <sheetView workbookViewId="0">
      <selection activeCell="A27" sqref="A27"/>
    </sheetView>
  </sheetViews>
  <sheetFormatPr defaultColWidth="8.81640625" defaultRowHeight="14.5" x14ac:dyDescent="0.35"/>
  <cols>
    <col min="1" max="1" width="21.6328125" customWidth="1"/>
    <col min="2" max="2" width="12.453125" bestFit="1" customWidth="1"/>
    <col min="3" max="3" width="12.36328125" bestFit="1" customWidth="1"/>
    <col min="4" max="4" width="12.453125" bestFit="1" customWidth="1"/>
    <col min="5" max="5" width="12.36328125" bestFit="1" customWidth="1"/>
    <col min="6" max="6" width="19.36328125" bestFit="1" customWidth="1"/>
    <col min="14" max="14" width="10.6328125" bestFit="1" customWidth="1"/>
    <col min="16" max="16" width="10.6328125" bestFit="1" customWidth="1"/>
    <col min="17" max="17" width="7.81640625" bestFit="1" customWidth="1"/>
  </cols>
  <sheetData>
    <row r="1" spans="1:17" x14ac:dyDescent="0.35">
      <c r="M1" t="s">
        <v>19</v>
      </c>
    </row>
    <row r="2" spans="1:17" x14ac:dyDescent="0.35">
      <c r="A2" s="18" t="s">
        <v>20</v>
      </c>
      <c r="B2" s="19" t="s">
        <v>21</v>
      </c>
      <c r="C2" s="20" t="s">
        <v>22</v>
      </c>
      <c r="D2" s="21" t="s">
        <v>23</v>
      </c>
      <c r="E2" s="21" t="s">
        <v>24</v>
      </c>
      <c r="F2" s="22" t="s">
        <v>25</v>
      </c>
      <c r="M2" s="37" t="s">
        <v>26</v>
      </c>
      <c r="N2" s="37"/>
      <c r="O2" s="37"/>
      <c r="P2" s="37"/>
      <c r="Q2" s="37"/>
    </row>
    <row r="3" spans="1:17" x14ac:dyDescent="0.35">
      <c r="A3" s="1"/>
      <c r="B3" s="2" t="s">
        <v>27</v>
      </c>
      <c r="C3" s="3"/>
      <c r="D3" s="3"/>
      <c r="E3" s="3"/>
      <c r="F3" s="4"/>
      <c r="M3" s="7"/>
      <c r="N3" s="7"/>
      <c r="O3" s="7"/>
      <c r="P3" s="7"/>
      <c r="Q3" s="7"/>
    </row>
    <row r="4" spans="1:17" x14ac:dyDescent="0.35">
      <c r="A4" s="5" t="s">
        <v>28</v>
      </c>
      <c r="B4" s="23" t="s">
        <v>29</v>
      </c>
      <c r="C4" s="23" t="s">
        <v>30</v>
      </c>
      <c r="D4" s="23" t="s">
        <v>31</v>
      </c>
      <c r="E4" s="23" t="s">
        <v>30</v>
      </c>
      <c r="F4" s="24" t="s">
        <v>32</v>
      </c>
      <c r="M4" s="8"/>
      <c r="N4" s="38">
        <v>2010</v>
      </c>
      <c r="O4" s="38"/>
      <c r="P4" s="38">
        <v>2019</v>
      </c>
      <c r="Q4" s="38"/>
    </row>
    <row r="5" spans="1:17" x14ac:dyDescent="0.35">
      <c r="A5" s="5" t="s">
        <v>33</v>
      </c>
      <c r="B5" s="23" t="s">
        <v>34</v>
      </c>
      <c r="C5" s="23" t="s">
        <v>35</v>
      </c>
      <c r="D5" s="23" t="s">
        <v>36</v>
      </c>
      <c r="E5" s="23" t="s">
        <v>37</v>
      </c>
      <c r="F5" s="24" t="s">
        <v>38</v>
      </c>
      <c r="M5" s="9"/>
      <c r="N5" s="10" t="s">
        <v>39</v>
      </c>
      <c r="O5" s="10" t="s">
        <v>40</v>
      </c>
      <c r="P5" s="10" t="s">
        <v>39</v>
      </c>
      <c r="Q5" s="10" t="s">
        <v>40</v>
      </c>
    </row>
    <row r="6" spans="1:17" x14ac:dyDescent="0.35">
      <c r="A6" s="5" t="s">
        <v>41</v>
      </c>
      <c r="B6" s="23" t="s">
        <v>42</v>
      </c>
      <c r="C6" s="23" t="s">
        <v>43</v>
      </c>
      <c r="D6" s="23" t="s">
        <v>44</v>
      </c>
      <c r="E6" s="23" t="s">
        <v>45</v>
      </c>
      <c r="F6" s="24" t="s">
        <v>46</v>
      </c>
      <c r="M6" s="7" t="s">
        <v>47</v>
      </c>
      <c r="N6" s="11">
        <v>135609986</v>
      </c>
      <c r="O6" s="12">
        <v>1</v>
      </c>
      <c r="P6" s="11">
        <v>155438782</v>
      </c>
      <c r="Q6" s="12">
        <v>1</v>
      </c>
    </row>
    <row r="7" spans="1:17" x14ac:dyDescent="0.35">
      <c r="A7" s="5" t="s">
        <v>48</v>
      </c>
      <c r="B7" s="23" t="s">
        <v>49</v>
      </c>
      <c r="C7" s="23" t="s">
        <v>50</v>
      </c>
      <c r="D7" s="23" t="s">
        <v>51</v>
      </c>
      <c r="E7" s="23" t="s">
        <v>52</v>
      </c>
      <c r="F7" s="24" t="s">
        <v>53</v>
      </c>
      <c r="M7" s="8" t="s">
        <v>54</v>
      </c>
      <c r="N7" s="13">
        <v>104549674</v>
      </c>
      <c r="O7" s="14">
        <v>0.77100000000000002</v>
      </c>
      <c r="P7" s="13">
        <v>118757588</v>
      </c>
      <c r="Q7" s="14">
        <v>0.76400000000000001</v>
      </c>
    </row>
    <row r="8" spans="1:17" x14ac:dyDescent="0.35">
      <c r="A8" s="5" t="s">
        <v>55</v>
      </c>
      <c r="B8" s="23" t="s">
        <v>56</v>
      </c>
      <c r="C8" s="23" t="s">
        <v>57</v>
      </c>
      <c r="D8" s="23" t="s">
        <v>58</v>
      </c>
      <c r="E8" s="23" t="s">
        <v>59</v>
      </c>
      <c r="F8" s="24" t="s">
        <v>60</v>
      </c>
      <c r="M8" s="8" t="s">
        <v>61</v>
      </c>
      <c r="N8" s="13">
        <v>13153874</v>
      </c>
      <c r="O8" s="14">
        <v>9.7000000000000003E-2</v>
      </c>
      <c r="P8" s="13">
        <v>13782971</v>
      </c>
      <c r="Q8" s="14">
        <v>8.8999999999999996E-2</v>
      </c>
    </row>
    <row r="9" spans="1:17" x14ac:dyDescent="0.35">
      <c r="A9" s="5" t="s">
        <v>62</v>
      </c>
      <c r="B9" s="23" t="s">
        <v>63</v>
      </c>
      <c r="C9" s="23" t="s">
        <v>64</v>
      </c>
      <c r="D9" s="23" t="s">
        <v>65</v>
      </c>
      <c r="E9" s="23" t="s">
        <v>66</v>
      </c>
      <c r="F9" s="24" t="s">
        <v>67</v>
      </c>
      <c r="M9" s="8" t="s">
        <v>68</v>
      </c>
      <c r="N9" s="13">
        <v>6682228</v>
      </c>
      <c r="O9" s="14">
        <v>4.9000000000000002E-2</v>
      </c>
      <c r="P9" s="13">
        <v>7661777</v>
      </c>
      <c r="Q9" s="14">
        <v>4.9000000000000002E-2</v>
      </c>
    </row>
    <row r="10" spans="1:17" x14ac:dyDescent="0.35">
      <c r="A10" s="5" t="s">
        <v>69</v>
      </c>
      <c r="B10" s="23" t="s">
        <v>70</v>
      </c>
      <c r="C10" s="23" t="s">
        <v>71</v>
      </c>
      <c r="D10" s="23" t="s">
        <v>72</v>
      </c>
      <c r="E10" s="23" t="s">
        <v>73</v>
      </c>
      <c r="F10" s="24" t="s">
        <v>74</v>
      </c>
      <c r="M10" s="8" t="s">
        <v>16</v>
      </c>
      <c r="N10" s="13">
        <v>3290953</v>
      </c>
      <c r="O10" s="14">
        <v>2.4E-2</v>
      </c>
      <c r="P10" s="13">
        <v>3518568</v>
      </c>
      <c r="Q10" s="14">
        <v>2.3E-2</v>
      </c>
    </row>
    <row r="11" spans="1:17" ht="29" x14ac:dyDescent="0.35">
      <c r="A11" s="5" t="s">
        <v>75</v>
      </c>
      <c r="B11" s="23" t="s">
        <v>76</v>
      </c>
      <c r="C11" s="23" t="s">
        <v>77</v>
      </c>
      <c r="D11" s="23" t="s">
        <v>78</v>
      </c>
      <c r="E11" s="23" t="s">
        <v>79</v>
      </c>
      <c r="F11" s="24" t="s">
        <v>80</v>
      </c>
      <c r="M11" s="8" t="s">
        <v>81</v>
      </c>
      <c r="N11" s="13">
        <v>2292402</v>
      </c>
      <c r="O11" s="14">
        <v>1.7000000000000001E-2</v>
      </c>
      <c r="P11" s="13">
        <v>2946863</v>
      </c>
      <c r="Q11" s="14">
        <v>1.9E-2</v>
      </c>
    </row>
    <row r="12" spans="1:17" ht="29" x14ac:dyDescent="0.35">
      <c r="A12" s="5" t="s">
        <v>82</v>
      </c>
      <c r="B12" s="23" t="s">
        <v>83</v>
      </c>
      <c r="C12" s="23" t="s">
        <v>84</v>
      </c>
      <c r="D12" s="23" t="s">
        <v>85</v>
      </c>
      <c r="E12" s="23" t="s">
        <v>86</v>
      </c>
      <c r="F12" s="24" t="s">
        <v>87</v>
      </c>
      <c r="M12" s="9" t="s">
        <v>88</v>
      </c>
      <c r="N12" s="15">
        <v>5640855</v>
      </c>
      <c r="O12" s="16">
        <v>4.2000000000000003E-2</v>
      </c>
      <c r="P12" s="15">
        <v>8771015</v>
      </c>
      <c r="Q12" s="16">
        <v>5.6000000000000001E-2</v>
      </c>
    </row>
    <row r="13" spans="1:17" ht="15" customHeight="1" x14ac:dyDescent="0.35">
      <c r="A13" s="5" t="s">
        <v>89</v>
      </c>
      <c r="B13" s="23" t="s">
        <v>90</v>
      </c>
      <c r="C13" s="23" t="s">
        <v>91</v>
      </c>
      <c r="D13" s="23" t="s">
        <v>92</v>
      </c>
      <c r="E13" s="23" t="s">
        <v>93</v>
      </c>
      <c r="F13" s="24" t="s">
        <v>94</v>
      </c>
      <c r="M13" s="39" t="s">
        <v>95</v>
      </c>
      <c r="N13" s="39"/>
      <c r="O13" s="39"/>
      <c r="P13" s="39"/>
      <c r="Q13" s="39"/>
    </row>
    <row r="14" spans="1:17" x14ac:dyDescent="0.35">
      <c r="A14" s="5" t="s">
        <v>96</v>
      </c>
      <c r="B14" s="23" t="s">
        <v>97</v>
      </c>
      <c r="C14" s="23" t="s">
        <v>98</v>
      </c>
      <c r="D14" s="23" t="s">
        <v>99</v>
      </c>
      <c r="E14" s="23" t="s">
        <v>100</v>
      </c>
      <c r="F14" s="24" t="s">
        <v>101</v>
      </c>
      <c r="M14" s="40"/>
      <c r="N14" s="40"/>
      <c r="O14" s="40"/>
      <c r="P14" s="40"/>
      <c r="Q14" s="40"/>
    </row>
    <row r="15" spans="1:17" x14ac:dyDescent="0.35">
      <c r="A15" s="5" t="s">
        <v>102</v>
      </c>
      <c r="B15" s="23" t="s">
        <v>103</v>
      </c>
      <c r="C15" s="23" t="s">
        <v>104</v>
      </c>
      <c r="D15" s="23" t="s">
        <v>105</v>
      </c>
      <c r="E15" s="23" t="s">
        <v>106</v>
      </c>
      <c r="F15" s="24" t="s">
        <v>107</v>
      </c>
      <c r="M15" s="40"/>
      <c r="N15" s="40"/>
      <c r="O15" s="40"/>
      <c r="P15" s="40"/>
      <c r="Q15" s="40"/>
    </row>
    <row r="16" spans="1:17" ht="29" x14ac:dyDescent="0.35">
      <c r="A16" s="5" t="s">
        <v>108</v>
      </c>
      <c r="B16" s="23" t="s">
        <v>109</v>
      </c>
      <c r="C16" s="23" t="s">
        <v>110</v>
      </c>
      <c r="D16" s="23" t="s">
        <v>111</v>
      </c>
      <c r="E16" s="23" t="s">
        <v>112</v>
      </c>
      <c r="F16" s="24" t="s">
        <v>113</v>
      </c>
    </row>
    <row r="17" spans="1:6" x14ac:dyDescent="0.35">
      <c r="A17" s="5" t="s">
        <v>114</v>
      </c>
      <c r="B17" s="23" t="s">
        <v>115</v>
      </c>
      <c r="C17" s="23" t="s">
        <v>116</v>
      </c>
      <c r="D17" s="23" t="s">
        <v>117</v>
      </c>
      <c r="E17" s="23" t="s">
        <v>118</v>
      </c>
      <c r="F17" s="24" t="s">
        <v>119</v>
      </c>
    </row>
    <row r="18" spans="1:6" x14ac:dyDescent="0.35">
      <c r="A18" s="5" t="s">
        <v>120</v>
      </c>
      <c r="B18" s="23" t="s">
        <v>121</v>
      </c>
      <c r="C18" s="23" t="s">
        <v>122</v>
      </c>
      <c r="D18" s="23" t="s">
        <v>123</v>
      </c>
      <c r="E18" s="23" t="s">
        <v>116</v>
      </c>
      <c r="F18" s="24" t="s">
        <v>124</v>
      </c>
    </row>
    <row r="19" spans="1:6" x14ac:dyDescent="0.35">
      <c r="A19" s="5" t="s">
        <v>125</v>
      </c>
      <c r="B19" s="23" t="s">
        <v>126</v>
      </c>
      <c r="C19" s="23" t="s">
        <v>110</v>
      </c>
      <c r="D19" s="23" t="s">
        <v>127</v>
      </c>
      <c r="E19" s="23" t="s">
        <v>128</v>
      </c>
      <c r="F19" s="24" t="s">
        <v>129</v>
      </c>
    </row>
    <row r="20" spans="1:6" x14ac:dyDescent="0.35">
      <c r="A20" s="5" t="s">
        <v>130</v>
      </c>
      <c r="B20" s="23" t="s">
        <v>131</v>
      </c>
      <c r="C20" s="23" t="s">
        <v>132</v>
      </c>
      <c r="D20" s="23" t="s">
        <v>133</v>
      </c>
      <c r="E20" s="23" t="s">
        <v>134</v>
      </c>
      <c r="F20" s="24" t="s">
        <v>135</v>
      </c>
    </row>
    <row r="21" spans="1:6" x14ac:dyDescent="0.35">
      <c r="A21" s="5" t="s">
        <v>136</v>
      </c>
      <c r="B21" s="23" t="s">
        <v>137</v>
      </c>
      <c r="C21" s="23" t="s">
        <v>138</v>
      </c>
      <c r="D21" s="23" t="s">
        <v>139</v>
      </c>
      <c r="E21" s="23" t="s">
        <v>140</v>
      </c>
      <c r="F21" s="24" t="s">
        <v>141</v>
      </c>
    </row>
    <row r="22" spans="1:6" x14ac:dyDescent="0.35">
      <c r="A22" s="5" t="s">
        <v>142</v>
      </c>
      <c r="B22" s="23" t="s">
        <v>143</v>
      </c>
      <c r="C22" s="23" t="s">
        <v>144</v>
      </c>
      <c r="D22" s="23" t="s">
        <v>145</v>
      </c>
      <c r="E22" s="23" t="s">
        <v>146</v>
      </c>
      <c r="F22" s="24" t="s">
        <v>147</v>
      </c>
    </row>
    <row r="23" spans="1:6" x14ac:dyDescent="0.35">
      <c r="A23" s="5" t="s">
        <v>148</v>
      </c>
      <c r="B23" s="23" t="s">
        <v>149</v>
      </c>
      <c r="C23" s="23" t="s">
        <v>150</v>
      </c>
      <c r="D23" s="23" t="s">
        <v>151</v>
      </c>
      <c r="E23" s="23" t="s">
        <v>152</v>
      </c>
      <c r="F23" s="25" t="s">
        <v>153</v>
      </c>
    </row>
    <row r="24" spans="1:6" x14ac:dyDescent="0.35">
      <c r="A24" s="6" t="s">
        <v>154</v>
      </c>
      <c r="B24" s="26" t="s">
        <v>155</v>
      </c>
      <c r="C24" s="26" t="s">
        <v>156</v>
      </c>
      <c r="D24" s="26" t="s">
        <v>157</v>
      </c>
      <c r="E24" s="26" t="s">
        <v>158</v>
      </c>
      <c r="F24" s="27" t="s">
        <v>159</v>
      </c>
    </row>
  </sheetData>
  <mergeCells count="4">
    <mergeCell ref="M2:Q2"/>
    <mergeCell ref="N4:O4"/>
    <mergeCell ref="P4:Q4"/>
    <mergeCell ref="M13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2F4C-5428-470A-B625-5181AA6FEBC2}">
  <dimension ref="A1:F23"/>
  <sheetViews>
    <sheetView workbookViewId="0">
      <selection activeCell="B3" sqref="B3:C23"/>
    </sheetView>
  </sheetViews>
  <sheetFormatPr defaultColWidth="8.81640625" defaultRowHeight="14.5" x14ac:dyDescent="0.35"/>
  <cols>
    <col min="1" max="1" width="57" bestFit="1" customWidth="1"/>
    <col min="2" max="2" width="10.81640625" bestFit="1" customWidth="1"/>
    <col min="3" max="3" width="12.453125" bestFit="1" customWidth="1"/>
    <col min="4" max="4" width="10.81640625" bestFit="1" customWidth="1"/>
    <col min="6" max="6" width="19.81640625" bestFit="1" customWidth="1"/>
  </cols>
  <sheetData>
    <row r="1" spans="1:6" x14ac:dyDescent="0.35">
      <c r="A1" t="s">
        <v>160</v>
      </c>
    </row>
    <row r="2" spans="1:6" x14ac:dyDescent="0.35">
      <c r="B2">
        <v>2021</v>
      </c>
      <c r="C2" t="s">
        <v>161</v>
      </c>
      <c r="D2">
        <v>2019</v>
      </c>
      <c r="E2" t="s">
        <v>162</v>
      </c>
      <c r="F2" t="s">
        <v>163</v>
      </c>
    </row>
    <row r="3" spans="1:6" x14ac:dyDescent="0.35">
      <c r="A3" t="s">
        <v>164</v>
      </c>
      <c r="B3">
        <v>154314179</v>
      </c>
      <c r="C3" s="17">
        <f>B3/B$3</f>
        <v>1</v>
      </c>
      <c r="D3">
        <v>156941346</v>
      </c>
      <c r="E3" s="17">
        <f>D3/D$3</f>
        <v>1</v>
      </c>
      <c r="F3">
        <f>B3-D3</f>
        <v>-2627167</v>
      </c>
    </row>
    <row r="4" spans="1:6" x14ac:dyDescent="0.35">
      <c r="A4" t="s">
        <v>165</v>
      </c>
      <c r="B4">
        <v>116668475</v>
      </c>
      <c r="C4" s="17">
        <f t="shared" ref="C4:C23" si="0">B4/B$3</f>
        <v>0.75604507476918237</v>
      </c>
      <c r="D4">
        <v>133054328</v>
      </c>
      <c r="E4" s="17">
        <f t="shared" ref="E4:E23" si="1">D4/D$3</f>
        <v>0.84779652648066373</v>
      </c>
      <c r="F4">
        <f t="shared" ref="F4:F23" si="2">B4-D4</f>
        <v>-16385853</v>
      </c>
    </row>
    <row r="5" spans="1:6" x14ac:dyDescent="0.35">
      <c r="A5" t="s">
        <v>166</v>
      </c>
      <c r="B5">
        <v>104650121</v>
      </c>
      <c r="C5" s="17">
        <f t="shared" si="0"/>
        <v>0.67816270467278317</v>
      </c>
      <c r="D5">
        <v>119153349</v>
      </c>
      <c r="E5" s="17">
        <f t="shared" si="1"/>
        <v>0.7592221682615109</v>
      </c>
      <c r="F5">
        <f t="shared" si="2"/>
        <v>-14503228</v>
      </c>
    </row>
    <row r="6" spans="1:6" x14ac:dyDescent="0.35">
      <c r="A6" t="s">
        <v>167</v>
      </c>
      <c r="B6">
        <v>12018354</v>
      </c>
      <c r="C6" s="17">
        <f t="shared" si="0"/>
        <v>7.7882370096399242E-2</v>
      </c>
      <c r="D6">
        <v>13900979</v>
      </c>
      <c r="E6" s="17">
        <f t="shared" si="1"/>
        <v>8.8574358219152785E-2</v>
      </c>
      <c r="F6">
        <f t="shared" si="2"/>
        <v>-1882625</v>
      </c>
    </row>
    <row r="7" spans="1:6" x14ac:dyDescent="0.35">
      <c r="A7" t="s">
        <v>168</v>
      </c>
      <c r="B7">
        <v>9050049</v>
      </c>
      <c r="C7" s="17">
        <f t="shared" si="0"/>
        <v>5.8646905026141505E-2</v>
      </c>
      <c r="D7">
        <v>10469892</v>
      </c>
      <c r="E7" s="17">
        <f t="shared" si="1"/>
        <v>6.6712133334194804E-2</v>
      </c>
      <c r="F7">
        <f t="shared" si="2"/>
        <v>-1419843</v>
      </c>
    </row>
    <row r="8" spans="1:6" x14ac:dyDescent="0.35">
      <c r="A8" t="s">
        <v>169</v>
      </c>
      <c r="B8">
        <v>1776397</v>
      </c>
      <c r="C8" s="17">
        <f t="shared" si="0"/>
        <v>1.1511560450968022E-2</v>
      </c>
      <c r="D8">
        <v>1982471</v>
      </c>
      <c r="E8" s="17">
        <f t="shared" si="1"/>
        <v>1.2631923011543434E-2</v>
      </c>
      <c r="F8">
        <f t="shared" si="2"/>
        <v>-206074</v>
      </c>
    </row>
    <row r="9" spans="1:6" x14ac:dyDescent="0.35">
      <c r="A9" t="s">
        <v>170</v>
      </c>
      <c r="B9">
        <v>683451</v>
      </c>
      <c r="C9" s="17">
        <f t="shared" si="0"/>
        <v>4.4289578859762462E-3</v>
      </c>
      <c r="D9">
        <v>765777</v>
      </c>
      <c r="E9" s="17">
        <f t="shared" si="1"/>
        <v>4.8793834099014289E-3</v>
      </c>
      <c r="F9">
        <f t="shared" si="2"/>
        <v>-82326</v>
      </c>
    </row>
    <row r="10" spans="1:6" x14ac:dyDescent="0.35">
      <c r="A10" t="s">
        <v>171</v>
      </c>
      <c r="B10">
        <v>353122</v>
      </c>
      <c r="C10" s="17">
        <f t="shared" si="0"/>
        <v>2.2883315213697891E-3</v>
      </c>
      <c r="D10">
        <v>421798</v>
      </c>
      <c r="E10" s="17">
        <f t="shared" si="1"/>
        <v>2.6876155375907124E-3</v>
      </c>
      <c r="F10">
        <f t="shared" si="2"/>
        <v>-68676</v>
      </c>
    </row>
    <row r="11" spans="1:6" x14ac:dyDescent="0.35">
      <c r="A11" t="s">
        <v>172</v>
      </c>
      <c r="B11">
        <v>155335</v>
      </c>
      <c r="C11" s="17">
        <f t="shared" si="0"/>
        <v>1.0066152119436803E-3</v>
      </c>
      <c r="D11">
        <v>261041</v>
      </c>
      <c r="E11" s="17">
        <f t="shared" si="1"/>
        <v>1.6633029259224017E-3</v>
      </c>
      <c r="F11">
        <f t="shared" si="2"/>
        <v>-105706</v>
      </c>
    </row>
    <row r="12" spans="1:6" x14ac:dyDescent="0.35">
      <c r="A12" t="s">
        <v>173</v>
      </c>
      <c r="B12">
        <v>3793329</v>
      </c>
      <c r="C12" s="17">
        <f t="shared" si="0"/>
        <v>2.4581856473474158E-2</v>
      </c>
      <c r="D12">
        <v>7778444</v>
      </c>
      <c r="E12" s="17">
        <f t="shared" si="1"/>
        <v>4.9562745562281595E-2</v>
      </c>
      <c r="F12">
        <f t="shared" si="2"/>
        <v>-3985115</v>
      </c>
    </row>
    <row r="13" spans="1:6" x14ac:dyDescent="0.35">
      <c r="A13" t="s">
        <v>174</v>
      </c>
      <c r="B13">
        <v>1971235</v>
      </c>
      <c r="C13" s="17">
        <f t="shared" si="0"/>
        <v>1.2774166397243381E-2</v>
      </c>
      <c r="D13">
        <v>3601403</v>
      </c>
      <c r="E13" s="17">
        <f t="shared" si="1"/>
        <v>2.2947445601747291E-2</v>
      </c>
      <c r="F13">
        <f t="shared" si="2"/>
        <v>-1630168</v>
      </c>
    </row>
    <row r="14" spans="1:6" x14ac:dyDescent="0.35">
      <c r="A14" t="s">
        <v>175</v>
      </c>
      <c r="B14">
        <v>1400185</v>
      </c>
      <c r="C14" s="17">
        <f t="shared" si="0"/>
        <v>9.0735991279194111E-3</v>
      </c>
      <c r="D14">
        <v>2935633</v>
      </c>
      <c r="E14" s="17">
        <f t="shared" si="1"/>
        <v>1.8705287515502766E-2</v>
      </c>
      <c r="F14">
        <f t="shared" si="2"/>
        <v>-1535448</v>
      </c>
    </row>
    <row r="15" spans="1:6" x14ac:dyDescent="0.35">
      <c r="A15" t="s">
        <v>176</v>
      </c>
      <c r="B15">
        <v>294566</v>
      </c>
      <c r="C15" s="17">
        <f t="shared" si="0"/>
        <v>1.9088718995809192E-3</v>
      </c>
      <c r="D15">
        <v>921391</v>
      </c>
      <c r="E15" s="17">
        <f t="shared" si="1"/>
        <v>5.8709258170883787E-3</v>
      </c>
      <c r="F15">
        <f t="shared" si="2"/>
        <v>-626825</v>
      </c>
    </row>
    <row r="16" spans="1:6" x14ac:dyDescent="0.35">
      <c r="A16" t="s">
        <v>177</v>
      </c>
      <c r="B16">
        <v>82915</v>
      </c>
      <c r="C16" s="17">
        <f t="shared" si="0"/>
        <v>5.373129062884105E-4</v>
      </c>
      <c r="D16">
        <v>242776</v>
      </c>
      <c r="E16" s="17">
        <f t="shared" si="1"/>
        <v>1.5469218672305768E-3</v>
      </c>
      <c r="F16">
        <f t="shared" si="2"/>
        <v>-159861</v>
      </c>
    </row>
    <row r="17" spans="1:6" x14ac:dyDescent="0.35">
      <c r="A17" t="s">
        <v>178</v>
      </c>
      <c r="B17">
        <v>44428</v>
      </c>
      <c r="C17" s="17">
        <f t="shared" si="0"/>
        <v>2.8790614244203705E-4</v>
      </c>
      <c r="D17">
        <v>77241</v>
      </c>
      <c r="E17" s="17">
        <f t="shared" si="1"/>
        <v>4.9216476071257855E-4</v>
      </c>
      <c r="F17">
        <f t="shared" si="2"/>
        <v>-32813</v>
      </c>
    </row>
    <row r="18" spans="1:6" x14ac:dyDescent="0.35">
      <c r="A18" t="s">
        <v>179</v>
      </c>
      <c r="B18">
        <v>296457</v>
      </c>
      <c r="C18" s="17">
        <f t="shared" si="0"/>
        <v>1.921126120238115E-3</v>
      </c>
      <c r="D18">
        <v>385756</v>
      </c>
      <c r="E18" s="17">
        <f t="shared" si="1"/>
        <v>2.4579628621255738E-3</v>
      </c>
      <c r="F18">
        <f t="shared" si="2"/>
        <v>-89299</v>
      </c>
    </row>
    <row r="19" spans="1:6" x14ac:dyDescent="0.35">
      <c r="A19" t="s">
        <v>180</v>
      </c>
      <c r="B19">
        <v>166676</v>
      </c>
      <c r="C19" s="17">
        <f t="shared" si="0"/>
        <v>1.080108134457301E-3</v>
      </c>
      <c r="D19">
        <v>221923</v>
      </c>
      <c r="E19" s="17">
        <f t="shared" si="1"/>
        <v>1.4140505714791054E-3</v>
      </c>
      <c r="F19">
        <f t="shared" si="2"/>
        <v>-55247</v>
      </c>
    </row>
    <row r="20" spans="1:6" x14ac:dyDescent="0.35">
      <c r="A20" t="s">
        <v>181</v>
      </c>
      <c r="B20">
        <v>616153</v>
      </c>
      <c r="C20" s="17">
        <f t="shared" si="0"/>
        <v>3.9928476047557497E-3</v>
      </c>
      <c r="D20">
        <v>805722</v>
      </c>
      <c r="E20" s="17">
        <f t="shared" si="1"/>
        <v>5.1339052489074487E-3</v>
      </c>
      <c r="F20">
        <f t="shared" si="2"/>
        <v>-189569</v>
      </c>
    </row>
    <row r="21" spans="1:6" x14ac:dyDescent="0.35">
      <c r="A21" t="s">
        <v>182</v>
      </c>
      <c r="B21">
        <v>3399405</v>
      </c>
      <c r="C21" s="17">
        <f t="shared" si="0"/>
        <v>2.2029116326374647E-2</v>
      </c>
      <c r="D21">
        <v>4153050</v>
      </c>
      <c r="E21" s="17">
        <f t="shared" si="1"/>
        <v>2.6462433933757648E-2</v>
      </c>
      <c r="F21">
        <f t="shared" si="2"/>
        <v>-753645</v>
      </c>
    </row>
    <row r="22" spans="1:6" x14ac:dyDescent="0.35">
      <c r="A22" t="s">
        <v>183</v>
      </c>
      <c r="B22">
        <v>1805586</v>
      </c>
      <c r="C22" s="17">
        <f t="shared" si="0"/>
        <v>1.1700713516416401E-2</v>
      </c>
      <c r="D22">
        <v>1571323</v>
      </c>
      <c r="E22" s="17">
        <f t="shared" si="1"/>
        <v>1.0012167220739906E-2</v>
      </c>
      <c r="F22">
        <f t="shared" si="2"/>
        <v>234263</v>
      </c>
    </row>
    <row r="23" spans="1:6" x14ac:dyDescent="0.35">
      <c r="A23" t="s">
        <v>184</v>
      </c>
      <c r="B23">
        <v>27568098</v>
      </c>
      <c r="C23" s="17">
        <f t="shared" si="0"/>
        <v>0.1786491570551012</v>
      </c>
      <c r="D23">
        <v>8970800</v>
      </c>
      <c r="E23" s="17">
        <f t="shared" si="1"/>
        <v>5.7160208120045054E-2</v>
      </c>
      <c r="F23">
        <f t="shared" si="2"/>
        <v>18597298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28786-07D2-4E9C-A321-F619456899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A2F4A3-8F44-4DA0-B811-E5AD8A980FC5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d730d899-84ad-4860-8f6d-6871b0defea8"/>
    <ds:schemaRef ds:uri="http://schemas.openxmlformats.org/package/2006/metadata/core-properties"/>
    <ds:schemaRef ds:uri="d488d37d-865a-4c40-87e6-5084e0bc4e83"/>
  </ds:schemaRefs>
</ds:datastoreItem>
</file>

<file path=customXml/itemProps3.xml><?xml version="1.0" encoding="utf-8"?>
<ds:datastoreItem xmlns:ds="http://schemas.openxmlformats.org/officeDocument/2006/customXml" ds:itemID="{69DE3C7F-48F8-4ACE-90C1-7A2071315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Justina</cp:lastModifiedBy>
  <cp:revision/>
  <dcterms:created xsi:type="dcterms:W3CDTF">2022-09-28T21:04:22Z</dcterms:created>
  <dcterms:modified xsi:type="dcterms:W3CDTF">2024-01-25T19:28:06Z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  <property fmtid="{D5CDD505-2E9C-101B-9397-08002B2CF9AE}" pid="5" name="UpdatedFig/TabNumber">
    <vt:lpwstr>Table 2-07</vt:lpwstr>
  </property>
</Properties>
</file>