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4 - Econ/"/>
    </mc:Choice>
  </mc:AlternateContent>
  <xr:revisionPtr revIDLastSave="4" documentId="13_ncr:1_{576CA1C1-9AB0-499A-8409-728EE67E05A3}" xr6:coauthVersionLast="47" xr6:coauthVersionMax="47" xr10:uidLastSave="{FF2254FB-8775-B848-8327-F717C55DD445}"/>
  <bookViews>
    <workbookView xWindow="0" yWindow="760" windowWidth="17640" windowHeight="17020" xr2:uid="{00000000-000D-0000-FFFF-FFFF00000000}"/>
  </bookViews>
  <sheets>
    <sheet name="Figure" sheetId="2" r:id="rId1"/>
    <sheet name="Data" sheetId="1" r:id="rId2"/>
    <sheet name="Parameters" sheetId="5" r:id="rId3"/>
    <sheet name="Query" sheetId="4" r:id="rId4"/>
    <sheet name="Recession dates (M)" sheetId="3" r:id="rId5"/>
  </sheets>
  <definedNames>
    <definedName name="ExternalData_1" localSheetId="3" hidden="1">Query!$A$1:$E$296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2" i="1" l="1"/>
  <c r="M142" i="1"/>
  <c r="N142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4" i="1"/>
  <c r="C141" i="1" l="1"/>
  <c r="B142" i="1"/>
  <c r="B143" i="1"/>
  <c r="C140" i="1"/>
  <c r="B6" i="5"/>
  <c r="B8" i="5"/>
  <c r="B7" i="5" s="1"/>
  <c r="B5" i="5"/>
  <c r="A147" i="1" s="1"/>
  <c r="E136" i="3" l="1"/>
  <c r="F136" i="3" s="1"/>
  <c r="E137" i="3"/>
  <c r="F137" i="3" s="1"/>
  <c r="E138" i="3"/>
  <c r="F138" i="3" s="1"/>
  <c r="E139" i="3"/>
  <c r="F139" i="3" s="1"/>
  <c r="E140" i="3"/>
  <c r="F140" i="3" s="1"/>
  <c r="E141" i="3"/>
  <c r="F141" i="3" s="1"/>
  <c r="E134" i="3"/>
  <c r="F134" i="3" s="1"/>
  <c r="E135" i="3"/>
  <c r="F135" i="3" s="1"/>
  <c r="J143" i="1"/>
  <c r="D143" i="1"/>
  <c r="B141" i="1"/>
  <c r="C143" i="1"/>
  <c r="D142" i="1"/>
  <c r="C142" i="1"/>
  <c r="D141" i="1"/>
  <c r="C136" i="1"/>
  <c r="C138" i="1"/>
  <c r="B136" i="1"/>
  <c r="C137" i="1"/>
  <c r="B135" i="1"/>
  <c r="B139" i="1"/>
  <c r="D8" i="1"/>
  <c r="D80" i="1"/>
  <c r="B56" i="1"/>
  <c r="B138" i="1"/>
  <c r="C7" i="1"/>
  <c r="B137" i="1"/>
  <c r="D140" i="1"/>
  <c r="D138" i="1"/>
  <c r="B140" i="1"/>
  <c r="D136" i="1"/>
  <c r="D139" i="1"/>
  <c r="C139" i="1"/>
  <c r="D135" i="1"/>
  <c r="D137" i="1"/>
  <c r="C135" i="1"/>
  <c r="B6" i="1"/>
  <c r="B14" i="1"/>
  <c r="B134" i="1"/>
  <c r="B133" i="1"/>
  <c r="D9" i="1"/>
  <c r="B97" i="1"/>
  <c r="C57" i="1"/>
  <c r="B32" i="1"/>
  <c r="B79" i="1"/>
  <c r="B78" i="1"/>
  <c r="B85" i="1"/>
  <c r="C69" i="1"/>
  <c r="C92" i="1"/>
  <c r="B44" i="1"/>
  <c r="B4" i="1"/>
  <c r="A20" i="2"/>
  <c r="B13" i="1"/>
  <c r="B67" i="1"/>
  <c r="B91" i="1"/>
  <c r="B90" i="1"/>
  <c r="B5" i="1"/>
  <c r="C131" i="1"/>
  <c r="D99" i="1"/>
  <c r="B98" i="1"/>
  <c r="B61" i="1"/>
  <c r="C128" i="1"/>
  <c r="D59" i="1"/>
  <c r="C45" i="1"/>
  <c r="D21" i="1"/>
  <c r="B20" i="1"/>
  <c r="B86" i="1"/>
  <c r="B74" i="1"/>
  <c r="B62" i="1"/>
  <c r="B50" i="1"/>
  <c r="B38" i="1"/>
  <c r="B26" i="1"/>
  <c r="B126" i="1"/>
  <c r="B114" i="1"/>
  <c r="B102" i="1"/>
  <c r="D69" i="1"/>
  <c r="C80" i="1"/>
  <c r="C8" i="1"/>
  <c r="B49" i="1"/>
  <c r="B37" i="1"/>
  <c r="B25" i="1"/>
  <c r="B125" i="1"/>
  <c r="B113" i="1"/>
  <c r="B101" i="1"/>
  <c r="D68" i="1"/>
  <c r="D20" i="1"/>
  <c r="B73" i="1"/>
  <c r="B96" i="1"/>
  <c r="B84" i="1"/>
  <c r="B72" i="1"/>
  <c r="B60" i="1"/>
  <c r="B48" i="1"/>
  <c r="B36" i="1"/>
  <c r="B24" i="1"/>
  <c r="B124" i="1"/>
  <c r="B112" i="1"/>
  <c r="D131" i="1"/>
  <c r="D11" i="1"/>
  <c r="C68" i="1"/>
  <c r="B131" i="1"/>
  <c r="F143" i="1" s="1"/>
  <c r="C83" i="1"/>
  <c r="C71" i="1"/>
  <c r="C59" i="1"/>
  <c r="C47" i="1"/>
  <c r="C35" i="1"/>
  <c r="B23" i="1"/>
  <c r="D123" i="1"/>
  <c r="D111" i="1"/>
  <c r="B127" i="1"/>
  <c r="D129" i="1"/>
  <c r="D57" i="1"/>
  <c r="B129" i="1"/>
  <c r="G141" i="1" s="1"/>
  <c r="C95" i="1"/>
  <c r="B82" i="1"/>
  <c r="B46" i="1"/>
  <c r="B34" i="1"/>
  <c r="B22" i="1"/>
  <c r="B122" i="1"/>
  <c r="B110" i="1"/>
  <c r="D128" i="1"/>
  <c r="D56" i="1"/>
  <c r="C56" i="1"/>
  <c r="B128" i="1"/>
  <c r="B12" i="1"/>
  <c r="B10" i="1"/>
  <c r="B70" i="1"/>
  <c r="B9" i="1"/>
  <c r="B81" i="1"/>
  <c r="B57" i="1"/>
  <c r="B33" i="1"/>
  <c r="B21" i="1"/>
  <c r="B121" i="1"/>
  <c r="B109" i="1"/>
  <c r="D95" i="1"/>
  <c r="D47" i="1"/>
  <c r="B92" i="1"/>
  <c r="C11" i="1"/>
  <c r="B94" i="1"/>
  <c r="K142" i="1" s="1"/>
  <c r="B58" i="1"/>
  <c r="B93" i="1"/>
  <c r="B69" i="1"/>
  <c r="B45" i="1"/>
  <c r="B8" i="1"/>
  <c r="B120" i="1"/>
  <c r="B108" i="1"/>
  <c r="D93" i="1"/>
  <c r="D45" i="1"/>
  <c r="C44" i="1"/>
  <c r="B80" i="1"/>
  <c r="B55" i="1"/>
  <c r="B43" i="1"/>
  <c r="B31" i="1"/>
  <c r="B19" i="1"/>
  <c r="C119" i="1"/>
  <c r="B107" i="1"/>
  <c r="D92" i="1"/>
  <c r="D44" i="1"/>
  <c r="C129" i="1"/>
  <c r="C33" i="1"/>
  <c r="B68" i="1"/>
  <c r="B66" i="1"/>
  <c r="B54" i="1"/>
  <c r="B42" i="1"/>
  <c r="B30" i="1"/>
  <c r="B18" i="1"/>
  <c r="B118" i="1"/>
  <c r="B106" i="1"/>
  <c r="D83" i="1"/>
  <c r="D35" i="1"/>
  <c r="C32" i="1"/>
  <c r="B89" i="1"/>
  <c r="B77" i="1"/>
  <c r="B65" i="1"/>
  <c r="B53" i="1"/>
  <c r="B41" i="1"/>
  <c r="B29" i="1"/>
  <c r="D17" i="1"/>
  <c r="B117" i="1"/>
  <c r="B105" i="1"/>
  <c r="B132" i="1"/>
  <c r="D81" i="1"/>
  <c r="D33" i="1"/>
  <c r="C93" i="1"/>
  <c r="C21" i="1"/>
  <c r="B100" i="1"/>
  <c r="B88" i="1"/>
  <c r="B76" i="1"/>
  <c r="B64" i="1"/>
  <c r="B52" i="1"/>
  <c r="B40" i="1"/>
  <c r="B28" i="1"/>
  <c r="B16" i="1"/>
  <c r="C116" i="1"/>
  <c r="C104" i="1"/>
  <c r="D32" i="1"/>
  <c r="C20" i="1"/>
  <c r="C87" i="1"/>
  <c r="D75" i="1"/>
  <c r="D63" i="1"/>
  <c r="D51" i="1"/>
  <c r="D39" i="1"/>
  <c r="D27" i="1"/>
  <c r="D15" i="1"/>
  <c r="B115" i="1"/>
  <c r="B103" i="1"/>
  <c r="B130" i="1"/>
  <c r="F142" i="1" s="1"/>
  <c r="D71" i="1"/>
  <c r="D23" i="1"/>
  <c r="C81" i="1"/>
  <c r="C9" i="1"/>
  <c r="C123" i="1"/>
  <c r="C111" i="1"/>
  <c r="C99" i="1"/>
  <c r="C63" i="1"/>
  <c r="C51" i="1"/>
  <c r="C39" i="1"/>
  <c r="C27" i="1"/>
  <c r="C15" i="1"/>
  <c r="B15" i="1"/>
  <c r="B123" i="1"/>
  <c r="B111" i="1"/>
  <c r="B99" i="1"/>
  <c r="B87" i="1"/>
  <c r="B75" i="1"/>
  <c r="B63" i="1"/>
  <c r="B51" i="1"/>
  <c r="B39" i="1"/>
  <c r="B27" i="1"/>
  <c r="D134" i="1"/>
  <c r="D122" i="1"/>
  <c r="D110" i="1"/>
  <c r="D98" i="1"/>
  <c r="D86" i="1"/>
  <c r="D74" i="1"/>
  <c r="D62" i="1"/>
  <c r="D50" i="1"/>
  <c r="D38" i="1"/>
  <c r="D26" i="1"/>
  <c r="D14" i="1"/>
  <c r="C134" i="1"/>
  <c r="C122" i="1"/>
  <c r="C110" i="1"/>
  <c r="C98" i="1"/>
  <c r="C86" i="1"/>
  <c r="C74" i="1"/>
  <c r="C62" i="1"/>
  <c r="C50" i="1"/>
  <c r="C38" i="1"/>
  <c r="C26" i="1"/>
  <c r="C14" i="1"/>
  <c r="C117" i="1"/>
  <c r="G117" i="1" s="1"/>
  <c r="C105" i="1"/>
  <c r="B116" i="1"/>
  <c r="B104" i="1"/>
  <c r="D87" i="1"/>
  <c r="C75" i="1"/>
  <c r="D133" i="1"/>
  <c r="D121" i="1"/>
  <c r="D109" i="1"/>
  <c r="D97" i="1"/>
  <c r="D85" i="1"/>
  <c r="D73" i="1"/>
  <c r="D61" i="1"/>
  <c r="D49" i="1"/>
  <c r="D37" i="1"/>
  <c r="D25" i="1"/>
  <c r="D13" i="1"/>
  <c r="C133" i="1"/>
  <c r="C121" i="1"/>
  <c r="C109" i="1"/>
  <c r="G109" i="1" s="1"/>
  <c r="C97" i="1"/>
  <c r="C85" i="1"/>
  <c r="C73" i="1"/>
  <c r="C61" i="1"/>
  <c r="C49" i="1"/>
  <c r="C37" i="1"/>
  <c r="C25" i="1"/>
  <c r="C13" i="1"/>
  <c r="D132" i="1"/>
  <c r="D120" i="1"/>
  <c r="D108" i="1"/>
  <c r="D96" i="1"/>
  <c r="D84" i="1"/>
  <c r="D72" i="1"/>
  <c r="D60" i="1"/>
  <c r="D48" i="1"/>
  <c r="D36" i="1"/>
  <c r="D24" i="1"/>
  <c r="D12" i="1"/>
  <c r="C132" i="1"/>
  <c r="C120" i="1"/>
  <c r="C108" i="1"/>
  <c r="C96" i="1"/>
  <c r="C84" i="1"/>
  <c r="C72" i="1"/>
  <c r="C60" i="1"/>
  <c r="C48" i="1"/>
  <c r="C36" i="1"/>
  <c r="C24" i="1"/>
  <c r="C12" i="1"/>
  <c r="D119" i="1"/>
  <c r="D107" i="1"/>
  <c r="B119" i="1"/>
  <c r="B95" i="1"/>
  <c r="K143" i="1" s="1"/>
  <c r="B83" i="1"/>
  <c r="B71" i="1"/>
  <c r="B59" i="1"/>
  <c r="B47" i="1"/>
  <c r="B35" i="1"/>
  <c r="B11" i="1"/>
  <c r="D117" i="1"/>
  <c r="D105" i="1"/>
  <c r="C107" i="1"/>
  <c r="C23" i="1"/>
  <c r="D130" i="1"/>
  <c r="D118" i="1"/>
  <c r="D106" i="1"/>
  <c r="D94" i="1"/>
  <c r="D82" i="1"/>
  <c r="D70" i="1"/>
  <c r="D58" i="1"/>
  <c r="D46" i="1"/>
  <c r="D34" i="1"/>
  <c r="D22" i="1"/>
  <c r="D10" i="1"/>
  <c r="C130" i="1"/>
  <c r="C118" i="1"/>
  <c r="C106" i="1"/>
  <c r="C94" i="1"/>
  <c r="C82" i="1"/>
  <c r="C70" i="1"/>
  <c r="G70" i="1" s="1"/>
  <c r="C58" i="1"/>
  <c r="C46" i="1"/>
  <c r="C34" i="1"/>
  <c r="G34" i="1" s="1"/>
  <c r="C22" i="1"/>
  <c r="C10" i="1"/>
  <c r="D116" i="1"/>
  <c r="D104" i="1"/>
  <c r="B7" i="1"/>
  <c r="D127" i="1"/>
  <c r="D115" i="1"/>
  <c r="D103" i="1"/>
  <c r="D91" i="1"/>
  <c r="D79" i="1"/>
  <c r="D67" i="1"/>
  <c r="D55" i="1"/>
  <c r="D43" i="1"/>
  <c r="D31" i="1"/>
  <c r="D19" i="1"/>
  <c r="D7" i="1"/>
  <c r="C127" i="1"/>
  <c r="C115" i="1"/>
  <c r="C103" i="1"/>
  <c r="C91" i="1"/>
  <c r="C79" i="1"/>
  <c r="C67" i="1"/>
  <c r="C55" i="1"/>
  <c r="C43" i="1"/>
  <c r="C31" i="1"/>
  <c r="C19" i="1"/>
  <c r="D126" i="1"/>
  <c r="D114" i="1"/>
  <c r="D102" i="1"/>
  <c r="D90" i="1"/>
  <c r="D78" i="1"/>
  <c r="D66" i="1"/>
  <c r="D54" i="1"/>
  <c r="D42" i="1"/>
  <c r="D30" i="1"/>
  <c r="D18" i="1"/>
  <c r="D6" i="1"/>
  <c r="C126" i="1"/>
  <c r="C114" i="1"/>
  <c r="C102" i="1"/>
  <c r="C90" i="1"/>
  <c r="C78" i="1"/>
  <c r="C66" i="1"/>
  <c r="C54" i="1"/>
  <c r="C42" i="1"/>
  <c r="C30" i="1"/>
  <c r="C18" i="1"/>
  <c r="C6" i="1"/>
  <c r="D125" i="1"/>
  <c r="D113" i="1"/>
  <c r="D101" i="1"/>
  <c r="D89" i="1"/>
  <c r="D77" i="1"/>
  <c r="D65" i="1"/>
  <c r="D53" i="1"/>
  <c r="D41" i="1"/>
  <c r="D29" i="1"/>
  <c r="D5" i="1"/>
  <c r="C125" i="1"/>
  <c r="C113" i="1"/>
  <c r="C101" i="1"/>
  <c r="C89" i="1"/>
  <c r="C77" i="1"/>
  <c r="C65" i="1"/>
  <c r="C53" i="1"/>
  <c r="C41" i="1"/>
  <c r="C29" i="1"/>
  <c r="C17" i="1"/>
  <c r="C5" i="1"/>
  <c r="B17" i="1"/>
  <c r="D124" i="1"/>
  <c r="D112" i="1"/>
  <c r="D100" i="1"/>
  <c r="D88" i="1"/>
  <c r="D76" i="1"/>
  <c r="D64" i="1"/>
  <c r="D52" i="1"/>
  <c r="D40" i="1"/>
  <c r="D28" i="1"/>
  <c r="D16" i="1"/>
  <c r="D4" i="1"/>
  <c r="C124" i="1"/>
  <c r="C112" i="1"/>
  <c r="C100" i="1"/>
  <c r="C88" i="1"/>
  <c r="C76" i="1"/>
  <c r="C64" i="1"/>
  <c r="C52" i="1"/>
  <c r="C40" i="1"/>
  <c r="C28" i="1"/>
  <c r="C16" i="1"/>
  <c r="C4" i="1"/>
  <c r="A21" i="2"/>
  <c r="A1" i="2"/>
  <c r="H115" i="1" l="1"/>
  <c r="G121" i="1"/>
  <c r="G101" i="1"/>
  <c r="H48" i="1"/>
  <c r="G124" i="1"/>
  <c r="G50" i="1"/>
  <c r="H127" i="1"/>
  <c r="G133" i="1"/>
  <c r="G40" i="1"/>
  <c r="K141" i="1"/>
  <c r="J141" i="1"/>
  <c r="G38" i="1"/>
  <c r="G28" i="1"/>
  <c r="G41" i="1"/>
  <c r="G53" i="1"/>
  <c r="J7" i="1"/>
  <c r="G118" i="1"/>
  <c r="J15" i="1"/>
  <c r="G76" i="1"/>
  <c r="G105" i="1"/>
  <c r="H18" i="1"/>
  <c r="H26" i="1"/>
  <c r="H25" i="1"/>
  <c r="G77" i="1"/>
  <c r="G25" i="1"/>
  <c r="G89" i="1"/>
  <c r="H49" i="1"/>
  <c r="G88" i="1"/>
  <c r="G22" i="1"/>
  <c r="H61" i="1"/>
  <c r="G100" i="1"/>
  <c r="J11" i="1"/>
  <c r="G112" i="1"/>
  <c r="G18" i="1"/>
  <c r="G26" i="1"/>
  <c r="H142" i="1"/>
  <c r="G143" i="1"/>
  <c r="J142" i="1"/>
  <c r="F141" i="1"/>
  <c r="H143" i="1"/>
  <c r="H141" i="1"/>
  <c r="G142" i="1"/>
  <c r="G97" i="1"/>
  <c r="G56" i="1"/>
  <c r="H17" i="1"/>
  <c r="H103" i="1"/>
  <c r="H97" i="1"/>
  <c r="G79" i="1"/>
  <c r="G91" i="1"/>
  <c r="G103" i="1"/>
  <c r="H56" i="1"/>
  <c r="H91" i="1"/>
  <c r="H79" i="1"/>
  <c r="K117" i="1"/>
  <c r="K105" i="1"/>
  <c r="K129" i="1"/>
  <c r="K110" i="1"/>
  <c r="K134" i="1"/>
  <c r="K122" i="1"/>
  <c r="K101" i="1"/>
  <c r="K125" i="1"/>
  <c r="K113" i="1"/>
  <c r="K100" i="1"/>
  <c r="K124" i="1"/>
  <c r="K112" i="1"/>
  <c r="K136" i="1"/>
  <c r="K118" i="1"/>
  <c r="K106" i="1"/>
  <c r="K130" i="1"/>
  <c r="K109" i="1"/>
  <c r="K133" i="1"/>
  <c r="K121" i="1"/>
  <c r="K119" i="1"/>
  <c r="K107" i="1"/>
  <c r="K131" i="1"/>
  <c r="K116" i="1"/>
  <c r="K104" i="1"/>
  <c r="K128" i="1"/>
  <c r="K108" i="1"/>
  <c r="K132" i="1"/>
  <c r="K120" i="1"/>
  <c r="K102" i="1"/>
  <c r="K126" i="1"/>
  <c r="K114" i="1"/>
  <c r="K103" i="1"/>
  <c r="K127" i="1"/>
  <c r="K115" i="1"/>
  <c r="K111" i="1"/>
  <c r="K135" i="1"/>
  <c r="K123" i="1"/>
  <c r="J5" i="1"/>
  <c r="H125" i="1"/>
  <c r="H54" i="1"/>
  <c r="H117" i="1"/>
  <c r="G72" i="1"/>
  <c r="J136" i="1"/>
  <c r="H16" i="1"/>
  <c r="G16" i="1"/>
  <c r="G46" i="1"/>
  <c r="H60" i="1"/>
  <c r="H44" i="1"/>
  <c r="G110" i="1"/>
  <c r="G127" i="1"/>
  <c r="H110" i="1"/>
  <c r="G33" i="1"/>
  <c r="J139" i="1"/>
  <c r="H82" i="1"/>
  <c r="H109" i="1"/>
  <c r="H90" i="1"/>
  <c r="G90" i="1"/>
  <c r="G68" i="1"/>
  <c r="G52" i="1"/>
  <c r="G65" i="1"/>
  <c r="G130" i="1"/>
  <c r="G64" i="1"/>
  <c r="H37" i="1"/>
  <c r="H81" i="1"/>
  <c r="H68" i="1"/>
  <c r="H36" i="1"/>
  <c r="H108" i="1"/>
  <c r="G102" i="1"/>
  <c r="J57" i="1"/>
  <c r="F25" i="1"/>
  <c r="J25" i="1"/>
  <c r="G17" i="1"/>
  <c r="J71" i="1"/>
  <c r="J51" i="1"/>
  <c r="J88" i="1"/>
  <c r="J117" i="1"/>
  <c r="J54" i="1"/>
  <c r="F94" i="1"/>
  <c r="J94" i="1"/>
  <c r="J33" i="1"/>
  <c r="J82" i="1"/>
  <c r="J23" i="1"/>
  <c r="J72" i="1"/>
  <c r="G137" i="1"/>
  <c r="J125" i="1"/>
  <c r="J114" i="1"/>
  <c r="J20" i="1"/>
  <c r="F56" i="1"/>
  <c r="J44" i="1"/>
  <c r="J97" i="1"/>
  <c r="J83" i="1"/>
  <c r="J100" i="1"/>
  <c r="J95" i="1"/>
  <c r="J75" i="1"/>
  <c r="F16" i="1"/>
  <c r="J16" i="1"/>
  <c r="J29" i="1"/>
  <c r="F68" i="1"/>
  <c r="J68" i="1"/>
  <c r="J31" i="1"/>
  <c r="J120" i="1"/>
  <c r="J92" i="1"/>
  <c r="J81" i="1"/>
  <c r="J129" i="1"/>
  <c r="J112" i="1"/>
  <c r="J96" i="1"/>
  <c r="J37" i="1"/>
  <c r="F26" i="1"/>
  <c r="J26" i="1"/>
  <c r="J90" i="1"/>
  <c r="J133" i="1"/>
  <c r="F133" i="1"/>
  <c r="J66" i="1"/>
  <c r="J119" i="1"/>
  <c r="J87" i="1"/>
  <c r="J28" i="1"/>
  <c r="J41" i="1"/>
  <c r="J106" i="1"/>
  <c r="J43" i="1"/>
  <c r="J8" i="1"/>
  <c r="J9" i="1"/>
  <c r="F110" i="1"/>
  <c r="J110" i="1"/>
  <c r="F136" i="1"/>
  <c r="J124" i="1"/>
  <c r="J73" i="1"/>
  <c r="J49" i="1"/>
  <c r="J38" i="1"/>
  <c r="J91" i="1"/>
  <c r="J85" i="1"/>
  <c r="J134" i="1"/>
  <c r="J63" i="1"/>
  <c r="J104" i="1"/>
  <c r="J99" i="1"/>
  <c r="J130" i="1"/>
  <c r="J40" i="1"/>
  <c r="J53" i="1"/>
  <c r="J118" i="1"/>
  <c r="J55" i="1"/>
  <c r="J45" i="1"/>
  <c r="J70" i="1"/>
  <c r="J122" i="1"/>
  <c r="J24" i="1"/>
  <c r="J50" i="1"/>
  <c r="J67" i="1"/>
  <c r="J78" i="1"/>
  <c r="J14" i="1"/>
  <c r="K140" i="1"/>
  <c r="J140" i="1"/>
  <c r="K138" i="1"/>
  <c r="G138" i="1"/>
  <c r="J126" i="1"/>
  <c r="J35" i="1"/>
  <c r="J116" i="1"/>
  <c r="J111" i="1"/>
  <c r="F103" i="1"/>
  <c r="J103" i="1"/>
  <c r="J52" i="1"/>
  <c r="J65" i="1"/>
  <c r="F18" i="1"/>
  <c r="J18" i="1"/>
  <c r="J80" i="1"/>
  <c r="J69" i="1"/>
  <c r="F109" i="1"/>
  <c r="J109" i="1"/>
  <c r="J10" i="1"/>
  <c r="J22" i="1"/>
  <c r="F139" i="1"/>
  <c r="J127" i="1"/>
  <c r="J36" i="1"/>
  <c r="J62" i="1"/>
  <c r="J61" i="1"/>
  <c r="J13" i="1"/>
  <c r="J79" i="1"/>
  <c r="J6" i="1"/>
  <c r="J135" i="1"/>
  <c r="F108" i="1"/>
  <c r="J108" i="1"/>
  <c r="F17" i="1"/>
  <c r="J17" i="1"/>
  <c r="J47" i="1"/>
  <c r="J27" i="1"/>
  <c r="F135" i="1"/>
  <c r="J123" i="1"/>
  <c r="J115" i="1"/>
  <c r="J64" i="1"/>
  <c r="J132" i="1"/>
  <c r="J77" i="1"/>
  <c r="J30" i="1"/>
  <c r="J93" i="1"/>
  <c r="J121" i="1"/>
  <c r="J12" i="1"/>
  <c r="J34" i="1"/>
  <c r="J131" i="1"/>
  <c r="J48" i="1"/>
  <c r="J101" i="1"/>
  <c r="J74" i="1"/>
  <c r="J98" i="1"/>
  <c r="J32" i="1"/>
  <c r="J56" i="1"/>
  <c r="J19" i="1"/>
  <c r="J84" i="1"/>
  <c r="J59" i="1"/>
  <c r="J39" i="1"/>
  <c r="J76" i="1"/>
  <c r="J105" i="1"/>
  <c r="J89" i="1"/>
  <c r="J42" i="1"/>
  <c r="J107" i="1"/>
  <c r="J58" i="1"/>
  <c r="J21" i="1"/>
  <c r="G140" i="1"/>
  <c r="J128" i="1"/>
  <c r="J46" i="1"/>
  <c r="J60" i="1"/>
  <c r="J113" i="1"/>
  <c r="J102" i="1"/>
  <c r="J86" i="1"/>
  <c r="K137" i="1"/>
  <c r="J137" i="1"/>
  <c r="J138" i="1"/>
  <c r="K139" i="1"/>
  <c r="H135" i="1"/>
  <c r="H140" i="1"/>
  <c r="G139" i="1"/>
  <c r="F137" i="1"/>
  <c r="F138" i="1"/>
  <c r="H139" i="1"/>
  <c r="G136" i="1"/>
  <c r="H136" i="1"/>
  <c r="G135" i="1"/>
  <c r="F140" i="1"/>
  <c r="H137" i="1"/>
  <c r="H138" i="1"/>
  <c r="H73" i="1"/>
  <c r="G32" i="1"/>
  <c r="G73" i="1"/>
  <c r="G74" i="1"/>
  <c r="H102" i="1"/>
  <c r="H74" i="1"/>
  <c r="H76" i="1"/>
  <c r="H133" i="1"/>
  <c r="H100" i="1"/>
  <c r="H66" i="1"/>
  <c r="H94" i="1"/>
  <c r="G84" i="1"/>
  <c r="G44" i="1"/>
  <c r="H32" i="1"/>
  <c r="G62" i="1"/>
  <c r="H84" i="1"/>
  <c r="H62" i="1"/>
  <c r="H45" i="1"/>
  <c r="H30" i="1"/>
  <c r="G48" i="1"/>
  <c r="H113" i="1"/>
  <c r="H42" i="1"/>
  <c r="H105" i="1"/>
  <c r="G60" i="1"/>
  <c r="H24" i="1"/>
  <c r="H33" i="1"/>
  <c r="G114" i="1"/>
  <c r="H19" i="1"/>
  <c r="H106" i="1"/>
  <c r="H119" i="1"/>
  <c r="H134" i="1"/>
  <c r="G126" i="1"/>
  <c r="G58" i="1"/>
  <c r="H72" i="1"/>
  <c r="G98" i="1"/>
  <c r="G54" i="1"/>
  <c r="H114" i="1"/>
  <c r="G125" i="1"/>
  <c r="H101" i="1"/>
  <c r="G66" i="1"/>
  <c r="H126" i="1"/>
  <c r="H67" i="1"/>
  <c r="H116" i="1"/>
  <c r="G94" i="1"/>
  <c r="H58" i="1"/>
  <c r="H35" i="1"/>
  <c r="H88" i="1"/>
  <c r="G19" i="1"/>
  <c r="G115" i="1"/>
  <c r="G106" i="1"/>
  <c r="H70" i="1"/>
  <c r="G85" i="1"/>
  <c r="G134" i="1"/>
  <c r="H98" i="1"/>
  <c r="F91" i="1"/>
  <c r="G93" i="1"/>
  <c r="H112" i="1"/>
  <c r="H41" i="1"/>
  <c r="G43" i="1"/>
  <c r="F104" i="1"/>
  <c r="H122" i="1"/>
  <c r="F90" i="1"/>
  <c r="G78" i="1"/>
  <c r="H120" i="1"/>
  <c r="H132" i="1"/>
  <c r="H28" i="1"/>
  <c r="G96" i="1"/>
  <c r="H38" i="1"/>
  <c r="F69" i="1"/>
  <c r="G31" i="1"/>
  <c r="H124" i="1"/>
  <c r="H31" i="1"/>
  <c r="G108" i="1"/>
  <c r="G37" i="1"/>
  <c r="F132" i="1"/>
  <c r="H78" i="1"/>
  <c r="H43" i="1"/>
  <c r="G120" i="1"/>
  <c r="G49" i="1"/>
  <c r="G75" i="1"/>
  <c r="H87" i="1"/>
  <c r="H104" i="1"/>
  <c r="G132" i="1"/>
  <c r="H96" i="1"/>
  <c r="G104" i="1"/>
  <c r="F97" i="1"/>
  <c r="F93" i="1"/>
  <c r="F79" i="1"/>
  <c r="H93" i="1"/>
  <c r="G107" i="1"/>
  <c r="F45" i="1"/>
  <c r="G87" i="1"/>
  <c r="G83" i="1"/>
  <c r="G80" i="1"/>
  <c r="H69" i="1"/>
  <c r="F102" i="1"/>
  <c r="G29" i="1"/>
  <c r="F83" i="1"/>
  <c r="G35" i="1"/>
  <c r="H29" i="1"/>
  <c r="G51" i="1"/>
  <c r="H71" i="1"/>
  <c r="H63" i="1"/>
  <c r="H47" i="1"/>
  <c r="H57" i="1"/>
  <c r="G59" i="1"/>
  <c r="H59" i="1"/>
  <c r="G63" i="1"/>
  <c r="H75" i="1"/>
  <c r="G129" i="1"/>
  <c r="H129" i="1"/>
  <c r="G71" i="1"/>
  <c r="G39" i="1"/>
  <c r="H23" i="1"/>
  <c r="H51" i="1"/>
  <c r="G21" i="1"/>
  <c r="H83" i="1"/>
  <c r="H128" i="1"/>
  <c r="G47" i="1"/>
  <c r="G45" i="1"/>
  <c r="G131" i="1"/>
  <c r="H95" i="1"/>
  <c r="H20" i="1"/>
  <c r="F50" i="1"/>
  <c r="H107" i="1"/>
  <c r="H53" i="1"/>
  <c r="G55" i="1"/>
  <c r="H85" i="1"/>
  <c r="G128" i="1"/>
  <c r="F44" i="1"/>
  <c r="G57" i="1"/>
  <c r="G99" i="1"/>
  <c r="H40" i="1"/>
  <c r="H65" i="1"/>
  <c r="G30" i="1"/>
  <c r="G67" i="1"/>
  <c r="H22" i="1"/>
  <c r="H118" i="1"/>
  <c r="G86" i="1"/>
  <c r="G111" i="1"/>
  <c r="G20" i="1"/>
  <c r="H92" i="1"/>
  <c r="H111" i="1"/>
  <c r="H77" i="1"/>
  <c r="G42" i="1"/>
  <c r="H34" i="1"/>
  <c r="H130" i="1"/>
  <c r="G24" i="1"/>
  <c r="G123" i="1"/>
  <c r="H123" i="1"/>
  <c r="G92" i="1"/>
  <c r="H50" i="1"/>
  <c r="F123" i="1"/>
  <c r="F121" i="1"/>
  <c r="H52" i="1"/>
  <c r="H64" i="1"/>
  <c r="G113" i="1"/>
  <c r="H89" i="1"/>
  <c r="H55" i="1"/>
  <c r="G82" i="1"/>
  <c r="H46" i="1"/>
  <c r="G23" i="1"/>
  <c r="G36" i="1"/>
  <c r="G61" i="1"/>
  <c r="H121" i="1"/>
  <c r="H27" i="1"/>
  <c r="G119" i="1"/>
  <c r="F125" i="1"/>
  <c r="F114" i="1"/>
  <c r="G69" i="1"/>
  <c r="G122" i="1"/>
  <c r="H86" i="1"/>
  <c r="G27" i="1"/>
  <c r="G81" i="1"/>
  <c r="H39" i="1"/>
  <c r="G116" i="1"/>
  <c r="G95" i="1"/>
  <c r="H131" i="1"/>
  <c r="H21" i="1"/>
  <c r="H99" i="1"/>
  <c r="H80" i="1"/>
  <c r="F105" i="1"/>
  <c r="F113" i="1"/>
  <c r="F38" i="1"/>
  <c r="F24" i="1"/>
  <c r="F129" i="1"/>
  <c r="F119" i="1"/>
  <c r="F126" i="1"/>
  <c r="F39" i="1"/>
  <c r="F118" i="1"/>
  <c r="F29" i="1"/>
  <c r="F48" i="1"/>
  <c r="F37" i="1"/>
  <c r="F122" i="1"/>
  <c r="F35" i="1"/>
  <c r="F76" i="1"/>
  <c r="F46" i="1"/>
  <c r="F60" i="1"/>
  <c r="F124" i="1"/>
  <c r="F63" i="1"/>
  <c r="F52" i="1"/>
  <c r="F53" i="1"/>
  <c r="F55" i="1"/>
  <c r="F70" i="1"/>
  <c r="F72" i="1"/>
  <c r="F66" i="1"/>
  <c r="F47" i="1"/>
  <c r="F75" i="1"/>
  <c r="F88" i="1"/>
  <c r="F65" i="1"/>
  <c r="F19" i="1"/>
  <c r="F80" i="1"/>
  <c r="F21" i="1"/>
  <c r="F82" i="1"/>
  <c r="F127" i="1"/>
  <c r="F49" i="1"/>
  <c r="F62" i="1"/>
  <c r="F61" i="1"/>
  <c r="F130" i="1"/>
  <c r="F116" i="1"/>
  <c r="F59" i="1"/>
  <c r="F87" i="1"/>
  <c r="F100" i="1"/>
  <c r="F77" i="1"/>
  <c r="F31" i="1"/>
  <c r="F33" i="1"/>
  <c r="F36" i="1"/>
  <c r="F74" i="1"/>
  <c r="F98" i="1"/>
  <c r="F95" i="1"/>
  <c r="F120" i="1"/>
  <c r="F30" i="1"/>
  <c r="F71" i="1"/>
  <c r="F99" i="1"/>
  <c r="F89" i="1"/>
  <c r="F43" i="1"/>
  <c r="F57" i="1"/>
  <c r="F86" i="1"/>
  <c r="F111" i="1"/>
  <c r="F106" i="1"/>
  <c r="F81" i="1"/>
  <c r="F128" i="1"/>
  <c r="F23" i="1"/>
  <c r="F20" i="1"/>
  <c r="F131" i="1"/>
  <c r="F96" i="1"/>
  <c r="F32" i="1"/>
  <c r="F115" i="1"/>
  <c r="F28" i="1"/>
  <c r="F117" i="1"/>
  <c r="F42" i="1"/>
  <c r="F92" i="1"/>
  <c r="F73" i="1"/>
  <c r="F101" i="1"/>
  <c r="F78" i="1"/>
  <c r="F27" i="1"/>
  <c r="F40" i="1"/>
  <c r="F54" i="1"/>
  <c r="F134" i="1"/>
  <c r="F85" i="1"/>
  <c r="F84" i="1"/>
  <c r="F22" i="1"/>
  <c r="F51" i="1"/>
  <c r="F64" i="1"/>
  <c r="F41" i="1"/>
  <c r="F107" i="1"/>
  <c r="F58" i="1"/>
  <c r="F34" i="1"/>
  <c r="F112" i="1"/>
  <c r="F67" i="1"/>
  <c r="E4" i="3"/>
  <c r="F4" i="3" s="1"/>
  <c r="E16" i="3"/>
  <c r="F16" i="3" s="1"/>
  <c r="E28" i="3"/>
  <c r="F28" i="3" s="1"/>
  <c r="E40" i="3"/>
  <c r="F40" i="3" s="1"/>
  <c r="E52" i="3"/>
  <c r="F52" i="3" s="1"/>
  <c r="E64" i="3"/>
  <c r="F64" i="3" s="1"/>
  <c r="E76" i="3"/>
  <c r="F76" i="3" s="1"/>
  <c r="E88" i="3"/>
  <c r="F88" i="3" s="1"/>
  <c r="E100" i="3"/>
  <c r="F100" i="3" s="1"/>
  <c r="E112" i="3"/>
  <c r="F112" i="3" s="1"/>
  <c r="E124" i="3"/>
  <c r="F124" i="3" s="1"/>
  <c r="E5" i="3"/>
  <c r="F5" i="3" s="1"/>
  <c r="E17" i="3"/>
  <c r="F17" i="3" s="1"/>
  <c r="E29" i="3"/>
  <c r="F29" i="3" s="1"/>
  <c r="E41" i="3"/>
  <c r="F41" i="3" s="1"/>
  <c r="E53" i="3"/>
  <c r="F53" i="3" s="1"/>
  <c r="E65" i="3"/>
  <c r="F65" i="3" s="1"/>
  <c r="E77" i="3"/>
  <c r="F77" i="3" s="1"/>
  <c r="E89" i="3"/>
  <c r="F89" i="3" s="1"/>
  <c r="E101" i="3"/>
  <c r="F101" i="3" s="1"/>
  <c r="E113" i="3"/>
  <c r="F113" i="3" s="1"/>
  <c r="E125" i="3"/>
  <c r="F125" i="3" s="1"/>
  <c r="E6" i="3"/>
  <c r="F6" i="3" s="1"/>
  <c r="E18" i="3"/>
  <c r="F18" i="3" s="1"/>
  <c r="E30" i="3"/>
  <c r="F30" i="3" s="1"/>
  <c r="E42" i="3"/>
  <c r="F42" i="3" s="1"/>
  <c r="E54" i="3"/>
  <c r="F54" i="3" s="1"/>
  <c r="E66" i="3"/>
  <c r="F66" i="3" s="1"/>
  <c r="E78" i="3"/>
  <c r="F78" i="3" s="1"/>
  <c r="E90" i="3"/>
  <c r="F90" i="3" s="1"/>
  <c r="E102" i="3"/>
  <c r="F102" i="3" s="1"/>
  <c r="E114" i="3"/>
  <c r="F114" i="3" s="1"/>
  <c r="E126" i="3"/>
  <c r="F126" i="3" s="1"/>
  <c r="E7" i="3"/>
  <c r="F7" i="3" s="1"/>
  <c r="E19" i="3"/>
  <c r="F19" i="3" s="1"/>
  <c r="E31" i="3"/>
  <c r="F31" i="3" s="1"/>
  <c r="E43" i="3"/>
  <c r="F43" i="3" s="1"/>
  <c r="E55" i="3"/>
  <c r="F55" i="3" s="1"/>
  <c r="E67" i="3"/>
  <c r="F67" i="3" s="1"/>
  <c r="E79" i="3"/>
  <c r="F79" i="3" s="1"/>
  <c r="E91" i="3"/>
  <c r="F91" i="3" s="1"/>
  <c r="E103" i="3"/>
  <c r="F103" i="3" s="1"/>
  <c r="E115" i="3"/>
  <c r="F115" i="3" s="1"/>
  <c r="E127" i="3"/>
  <c r="F127" i="3" s="1"/>
  <c r="E8" i="3"/>
  <c r="F8" i="3" s="1"/>
  <c r="E20" i="3"/>
  <c r="F20" i="3" s="1"/>
  <c r="E32" i="3"/>
  <c r="F32" i="3" s="1"/>
  <c r="E44" i="3"/>
  <c r="F44" i="3" s="1"/>
  <c r="E56" i="3"/>
  <c r="F56" i="3" s="1"/>
  <c r="E68" i="3"/>
  <c r="F68" i="3" s="1"/>
  <c r="E80" i="3"/>
  <c r="F80" i="3" s="1"/>
  <c r="E92" i="3"/>
  <c r="F92" i="3" s="1"/>
  <c r="E104" i="3"/>
  <c r="F104" i="3" s="1"/>
  <c r="E116" i="3"/>
  <c r="F116" i="3" s="1"/>
  <c r="E128" i="3"/>
  <c r="F128" i="3" s="1"/>
  <c r="E9" i="3"/>
  <c r="F9" i="3" s="1"/>
  <c r="E21" i="3"/>
  <c r="F21" i="3" s="1"/>
  <c r="E33" i="3"/>
  <c r="F33" i="3" s="1"/>
  <c r="E45" i="3"/>
  <c r="F45" i="3" s="1"/>
  <c r="E57" i="3"/>
  <c r="F57" i="3" s="1"/>
  <c r="E69" i="3"/>
  <c r="F69" i="3" s="1"/>
  <c r="E81" i="3"/>
  <c r="F81" i="3" s="1"/>
  <c r="E93" i="3"/>
  <c r="F93" i="3" s="1"/>
  <c r="E105" i="3"/>
  <c r="F105" i="3" s="1"/>
  <c r="E117" i="3"/>
  <c r="F117" i="3" s="1"/>
  <c r="E129" i="3"/>
  <c r="F129" i="3" s="1"/>
  <c r="E10" i="3"/>
  <c r="F10" i="3" s="1"/>
  <c r="E22" i="3"/>
  <c r="F22" i="3" s="1"/>
  <c r="E34" i="3"/>
  <c r="F34" i="3" s="1"/>
  <c r="E46" i="3"/>
  <c r="F46" i="3" s="1"/>
  <c r="E58" i="3"/>
  <c r="F58" i="3" s="1"/>
  <c r="E70" i="3"/>
  <c r="F70" i="3" s="1"/>
  <c r="E82" i="3"/>
  <c r="F82" i="3" s="1"/>
  <c r="E94" i="3"/>
  <c r="F94" i="3" s="1"/>
  <c r="E106" i="3"/>
  <c r="F106" i="3" s="1"/>
  <c r="E118" i="3"/>
  <c r="F118" i="3" s="1"/>
  <c r="E130" i="3"/>
  <c r="F130" i="3" s="1"/>
  <c r="E11" i="3"/>
  <c r="F11" i="3" s="1"/>
  <c r="E23" i="3"/>
  <c r="F23" i="3" s="1"/>
  <c r="E35" i="3"/>
  <c r="F35" i="3" s="1"/>
  <c r="E47" i="3"/>
  <c r="F47" i="3" s="1"/>
  <c r="E59" i="3"/>
  <c r="F59" i="3" s="1"/>
  <c r="E71" i="3"/>
  <c r="F71" i="3" s="1"/>
  <c r="E83" i="3"/>
  <c r="F83" i="3" s="1"/>
  <c r="E95" i="3"/>
  <c r="F95" i="3" s="1"/>
  <c r="E107" i="3"/>
  <c r="F107" i="3" s="1"/>
  <c r="E119" i="3"/>
  <c r="F119" i="3" s="1"/>
  <c r="E131" i="3"/>
  <c r="F131" i="3" s="1"/>
  <c r="A1" i="1"/>
  <c r="E12" i="3"/>
  <c r="F12" i="3" s="1"/>
  <c r="E24" i="3"/>
  <c r="F24" i="3" s="1"/>
  <c r="E36" i="3"/>
  <c r="F36" i="3" s="1"/>
  <c r="E48" i="3"/>
  <c r="F48" i="3" s="1"/>
  <c r="E60" i="3"/>
  <c r="F60" i="3" s="1"/>
  <c r="E72" i="3"/>
  <c r="F72" i="3" s="1"/>
  <c r="E84" i="3"/>
  <c r="F84" i="3" s="1"/>
  <c r="E96" i="3"/>
  <c r="F96" i="3" s="1"/>
  <c r="E108" i="3"/>
  <c r="F108" i="3" s="1"/>
  <c r="E120" i="3"/>
  <c r="F120" i="3" s="1"/>
  <c r="E132" i="3"/>
  <c r="F132" i="3" s="1"/>
  <c r="E13" i="3"/>
  <c r="F13" i="3" s="1"/>
  <c r="E25" i="3"/>
  <c r="F25" i="3" s="1"/>
  <c r="E37" i="3"/>
  <c r="F37" i="3" s="1"/>
  <c r="E49" i="3"/>
  <c r="F49" i="3" s="1"/>
  <c r="E61" i="3"/>
  <c r="F61" i="3" s="1"/>
  <c r="E73" i="3"/>
  <c r="F73" i="3" s="1"/>
  <c r="E85" i="3"/>
  <c r="F85" i="3" s="1"/>
  <c r="E97" i="3"/>
  <c r="F97" i="3" s="1"/>
  <c r="E109" i="3"/>
  <c r="F109" i="3" s="1"/>
  <c r="E121" i="3"/>
  <c r="F121" i="3" s="1"/>
  <c r="E133" i="3"/>
  <c r="F133" i="3" s="1"/>
  <c r="E14" i="3"/>
  <c r="F14" i="3" s="1"/>
  <c r="E26" i="3"/>
  <c r="F26" i="3" s="1"/>
  <c r="E38" i="3"/>
  <c r="F38" i="3" s="1"/>
  <c r="E50" i="3"/>
  <c r="F50" i="3" s="1"/>
  <c r="E62" i="3"/>
  <c r="F62" i="3" s="1"/>
  <c r="E74" i="3"/>
  <c r="F74" i="3" s="1"/>
  <c r="E86" i="3"/>
  <c r="F86" i="3" s="1"/>
  <c r="E98" i="3"/>
  <c r="F98" i="3" s="1"/>
  <c r="E110" i="3"/>
  <c r="F110" i="3" s="1"/>
  <c r="E122" i="3"/>
  <c r="F122" i="3" s="1"/>
  <c r="E2" i="3"/>
  <c r="F2" i="3" s="1"/>
  <c r="E3" i="3"/>
  <c r="F3" i="3" s="1"/>
  <c r="E15" i="3"/>
  <c r="F15" i="3" s="1"/>
  <c r="E27" i="3"/>
  <c r="F27" i="3" s="1"/>
  <c r="E39" i="3"/>
  <c r="F39" i="3" s="1"/>
  <c r="E51" i="3"/>
  <c r="F51" i="3" s="1"/>
  <c r="E63" i="3"/>
  <c r="F63" i="3" s="1"/>
  <c r="E75" i="3"/>
  <c r="F75" i="3" s="1"/>
  <c r="E87" i="3"/>
  <c r="F87" i="3" s="1"/>
  <c r="E99" i="3"/>
  <c r="F99" i="3" s="1"/>
  <c r="E111" i="3"/>
  <c r="F111" i="3" s="1"/>
  <c r="E123" i="3"/>
  <c r="F123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7E9C9F-8C50-49C9-8F63-4DE0E0201308}" keepAlive="1" name="Query - bw6n-ddqk" description="Connection to the 'bw6n-ddqk' query in the workbook." type="5" refreshedVersion="8" background="1" saveData="1">
    <dbPr connection="Provider=Microsoft.Mashup.OleDb.1;Data Source=$Workbook$;Location=bw6n-ddqk;Extended Properties=&quot;&quot;" command="SELECT * FROM [bw6n-ddqk]"/>
  </connection>
</connections>
</file>

<file path=xl/sharedStrings.xml><?xml version="1.0" encoding="utf-8"?>
<sst xmlns="http://schemas.openxmlformats.org/spreadsheetml/2006/main" count="1218" uniqueCount="1113">
  <si>
    <t>Date</t>
  </si>
  <si>
    <t>TSI Freight</t>
  </si>
  <si>
    <t>Industrial Production</t>
  </si>
  <si>
    <t>Manufacturers' Shipments</t>
  </si>
  <si>
    <t>Recession</t>
  </si>
  <si>
    <t>Growth Cycle</t>
  </si>
  <si>
    <t>Column1.id</t>
  </si>
  <si>
    <t>Column1.obs_date</t>
  </si>
  <si>
    <t>Column1.tsi_freight</t>
  </si>
  <si>
    <t>Column1.ind_pro</t>
  </si>
  <si>
    <t>Column1.manuf</t>
  </si>
  <si>
    <t>SATD200001</t>
  </si>
  <si>
    <t>105.1</t>
  </si>
  <si>
    <t>SATD200002</t>
  </si>
  <si>
    <t>SATD200003</t>
  </si>
  <si>
    <t>99.7</t>
  </si>
  <si>
    <t>SATD200004</t>
  </si>
  <si>
    <t>97.9</t>
  </si>
  <si>
    <t>SATD200005</t>
  </si>
  <si>
    <t>98.8</t>
  </si>
  <si>
    <t>SATD200006</t>
  </si>
  <si>
    <t>101.3066819</t>
  </si>
  <si>
    <t>SATD200007</t>
  </si>
  <si>
    <t>97.7</t>
  </si>
  <si>
    <t>SATD200008</t>
  </si>
  <si>
    <t>99.6</t>
  </si>
  <si>
    <t>SATD200009</t>
  </si>
  <si>
    <t>SATD200010</t>
  </si>
  <si>
    <t>99.5</t>
  </si>
  <si>
    <t>SATD200011</t>
  </si>
  <si>
    <t>SATD200012</t>
  </si>
  <si>
    <t>99.1</t>
  </si>
  <si>
    <t>SATD200101</t>
  </si>
  <si>
    <t>99.4</t>
  </si>
  <si>
    <t>SATD200102</t>
  </si>
  <si>
    <t>SATD200103</t>
  </si>
  <si>
    <t>SATD200104</t>
  </si>
  <si>
    <t>SATD200105</t>
  </si>
  <si>
    <t>SATD200106</t>
  </si>
  <si>
    <t>98.6</t>
  </si>
  <si>
    <t>SATD200107</t>
  </si>
  <si>
    <t>SATD200108</t>
  </si>
  <si>
    <t>SATD200109</t>
  </si>
  <si>
    <t>98.1</t>
  </si>
  <si>
    <t>SATD200110</t>
  </si>
  <si>
    <t>SATD200111</t>
  </si>
  <si>
    <t>91.38206739</t>
  </si>
  <si>
    <t>SATD200112</t>
  </si>
  <si>
    <t>SATD200201</t>
  </si>
  <si>
    <t>SATD200202</t>
  </si>
  <si>
    <t>99.8</t>
  </si>
  <si>
    <t>SATD200203</t>
  </si>
  <si>
    <t>SATD200204</t>
  </si>
  <si>
    <t>93.36407767</t>
  </si>
  <si>
    <t>SATD200205</t>
  </si>
  <si>
    <t>SATD200206</t>
  </si>
  <si>
    <t>SATD200207</t>
  </si>
  <si>
    <t>SATD200208</t>
  </si>
  <si>
    <t>102.6</t>
  </si>
  <si>
    <t>SATD200209</t>
  </si>
  <si>
    <t>103.1</t>
  </si>
  <si>
    <t>SATD200210</t>
  </si>
  <si>
    <t>SATD200211</t>
  </si>
  <si>
    <t>104.9</t>
  </si>
  <si>
    <t>SATD200212</t>
  </si>
  <si>
    <t>SATD200301</t>
  </si>
  <si>
    <t>SATD200302</t>
  </si>
  <si>
    <t>SATD200303</t>
  </si>
  <si>
    <t>103.8</t>
  </si>
  <si>
    <t>SATD200304</t>
  </si>
  <si>
    <t>SATD200305</t>
  </si>
  <si>
    <t>103</t>
  </si>
  <si>
    <t>93.98972016</t>
  </si>
  <si>
    <t>SATD200306</t>
  </si>
  <si>
    <t>102.9</t>
  </si>
  <si>
    <t>SATD200307</t>
  </si>
  <si>
    <t>104.3</t>
  </si>
  <si>
    <t>SATD200308</t>
  </si>
  <si>
    <t>SATD200309</t>
  </si>
  <si>
    <t>SATD200310</t>
  </si>
  <si>
    <t>106.7</t>
  </si>
  <si>
    <t>SATD200311</t>
  </si>
  <si>
    <t>106.3</t>
  </si>
  <si>
    <t>SATD200312</t>
  </si>
  <si>
    <t>108.8</t>
  </si>
  <si>
    <t>SATD200401</t>
  </si>
  <si>
    <t>SATD200402</t>
  </si>
  <si>
    <t>SATD200403</t>
  </si>
  <si>
    <t>110.5</t>
  </si>
  <si>
    <t>SATD200404</t>
  </si>
  <si>
    <t>110.8</t>
  </si>
  <si>
    <t>100.1676185</t>
  </si>
  <si>
    <t>SATD200405</t>
  </si>
  <si>
    <t>SATD200406</t>
  </si>
  <si>
    <t>111.1</t>
  </si>
  <si>
    <t>SATD200407</t>
  </si>
  <si>
    <t>111.2</t>
  </si>
  <si>
    <t>SATD200408</t>
  </si>
  <si>
    <t>110.2</t>
  </si>
  <si>
    <t>SATD200409</t>
  </si>
  <si>
    <t>SATD200410</t>
  </si>
  <si>
    <t>111.4</t>
  </si>
  <si>
    <t>SATD200411</t>
  </si>
  <si>
    <t>112.2</t>
  </si>
  <si>
    <t>SATD200412</t>
  </si>
  <si>
    <t>111.9</t>
  </si>
  <si>
    <t>SATD200501</t>
  </si>
  <si>
    <t>SATD200502</t>
  </si>
  <si>
    <t>113.2</t>
  </si>
  <si>
    <t>SATD200503</t>
  </si>
  <si>
    <t>112.6</t>
  </si>
  <si>
    <t>109.4603084</t>
  </si>
  <si>
    <t>SATD200504</t>
  </si>
  <si>
    <t>SATD200505</t>
  </si>
  <si>
    <t>SATD200506</t>
  </si>
  <si>
    <t>111.5385494</t>
  </si>
  <si>
    <t>SATD200507</t>
  </si>
  <si>
    <t>SATD200508</t>
  </si>
  <si>
    <t>112.7</t>
  </si>
  <si>
    <t>SATD200509</t>
  </si>
  <si>
    <t>SATD200510</t>
  </si>
  <si>
    <t>SATD200511</t>
  </si>
  <si>
    <t>SATD200512</t>
  </si>
  <si>
    <t>SATD200601</t>
  </si>
  <si>
    <t>SATD200602</t>
  </si>
  <si>
    <t>111.8</t>
  </si>
  <si>
    <t>SATD200603</t>
  </si>
  <si>
    <t>112.3</t>
  </si>
  <si>
    <t>SATD200604</t>
  </si>
  <si>
    <t>111.5</t>
  </si>
  <si>
    <t>SATD200605</t>
  </si>
  <si>
    <t>113.8</t>
  </si>
  <si>
    <t>SATD200606</t>
  </si>
  <si>
    <t>SATD200607</t>
  </si>
  <si>
    <t>112</t>
  </si>
  <si>
    <t>SATD200608</t>
  </si>
  <si>
    <t>109.8</t>
  </si>
  <si>
    <t>SATD200609</t>
  </si>
  <si>
    <t>113</t>
  </si>
  <si>
    <t>SATD200610</t>
  </si>
  <si>
    <t>111</t>
  </si>
  <si>
    <t>SATD200611</t>
  </si>
  <si>
    <t>SATD200612</t>
  </si>
  <si>
    <t>SATD200701</t>
  </si>
  <si>
    <t>SATD200702</t>
  </si>
  <si>
    <t>SATD200703</t>
  </si>
  <si>
    <t>SATD200704</t>
  </si>
  <si>
    <t>110.4</t>
  </si>
  <si>
    <t>SATD200705</t>
  </si>
  <si>
    <t>SATD200706</t>
  </si>
  <si>
    <t>126.449743</t>
  </si>
  <si>
    <t>SATD200707</t>
  </si>
  <si>
    <t>108.9</t>
  </si>
  <si>
    <t>SATD200708</t>
  </si>
  <si>
    <t>126.7044546</t>
  </si>
  <si>
    <t>SATD200709</t>
  </si>
  <si>
    <t>SATD200710</t>
  </si>
  <si>
    <t>SATD200711</t>
  </si>
  <si>
    <t>SATD200712</t>
  </si>
  <si>
    <t>132.0245574</t>
  </si>
  <si>
    <t>SATD200801</t>
  </si>
  <si>
    <t>SATD200802</t>
  </si>
  <si>
    <t>SATD200803</t>
  </si>
  <si>
    <t>109.9</t>
  </si>
  <si>
    <t>SATD200804</t>
  </si>
  <si>
    <t>SATD200805</t>
  </si>
  <si>
    <t>SATD200806</t>
  </si>
  <si>
    <t>SATD200807</t>
  </si>
  <si>
    <t>SATD200808</t>
  </si>
  <si>
    <t>SATD200809</t>
  </si>
  <si>
    <t>SATD200810</t>
  </si>
  <si>
    <t>SATD200811</t>
  </si>
  <si>
    <t>104.4</t>
  </si>
  <si>
    <t>SATD200812</t>
  </si>
  <si>
    <t>108.9363221</t>
  </si>
  <si>
    <t>SATD200901</t>
  </si>
  <si>
    <t>SATD200902</t>
  </si>
  <si>
    <t>SATD200903</t>
  </si>
  <si>
    <t>SATD200904</t>
  </si>
  <si>
    <t>SATD200905</t>
  </si>
  <si>
    <t>SATD200906</t>
  </si>
  <si>
    <t>103.2949743</t>
  </si>
  <si>
    <t>SATD200907</t>
  </si>
  <si>
    <t>SATD200908</t>
  </si>
  <si>
    <t>SATD200909</t>
  </si>
  <si>
    <t>SATD200910</t>
  </si>
  <si>
    <t>SATD200911</t>
  </si>
  <si>
    <t>SATD200912</t>
  </si>
  <si>
    <t>SATD201001</t>
  </si>
  <si>
    <t>SATD201002</t>
  </si>
  <si>
    <t>112.5268418</t>
  </si>
  <si>
    <t>SATD201003</t>
  </si>
  <si>
    <t>SATD201004</t>
  </si>
  <si>
    <t>SATD201005</t>
  </si>
  <si>
    <t>SATD201006</t>
  </si>
  <si>
    <t>SATD201007</t>
  </si>
  <si>
    <t>107.1</t>
  </si>
  <si>
    <t>SATD201008</t>
  </si>
  <si>
    <t>SATD201009</t>
  </si>
  <si>
    <t>SATD201010</t>
  </si>
  <si>
    <t>SATD201011</t>
  </si>
  <si>
    <t>SATD201012</t>
  </si>
  <si>
    <t>109</t>
  </si>
  <si>
    <t>123.8340948</t>
  </si>
  <si>
    <t>SATD201101</t>
  </si>
  <si>
    <t>126.5262707</t>
  </si>
  <si>
    <t>SATD201102</t>
  </si>
  <si>
    <t>126.5117076</t>
  </si>
  <si>
    <t>SATD201103</t>
  </si>
  <si>
    <t>SATD201104</t>
  </si>
  <si>
    <t>110.6</t>
  </si>
  <si>
    <t>SATD201105</t>
  </si>
  <si>
    <t>SATD201106</t>
  </si>
  <si>
    <t>SATD201107</t>
  </si>
  <si>
    <t>SATD201108</t>
  </si>
  <si>
    <t>110.9</t>
  </si>
  <si>
    <t>SATD201109</t>
  </si>
  <si>
    <t>SATD201110</t>
  </si>
  <si>
    <t>132.4603084</t>
  </si>
  <si>
    <t>SATD201111</t>
  </si>
  <si>
    <t>SATD201112</t>
  </si>
  <si>
    <t>SATD201201</t>
  </si>
  <si>
    <t>SATD201202</t>
  </si>
  <si>
    <t>SATD201203</t>
  </si>
  <si>
    <t>SATD201204</t>
  </si>
  <si>
    <t>SATD201205</t>
  </si>
  <si>
    <t>SATD201206</t>
  </si>
  <si>
    <t>SATD201207</t>
  </si>
  <si>
    <t>SATD201208</t>
  </si>
  <si>
    <t>SATD201209</t>
  </si>
  <si>
    <t>SATD201210</t>
  </si>
  <si>
    <t>SATD201211</t>
  </si>
  <si>
    <t>SATD201212</t>
  </si>
  <si>
    <t>SATD201301</t>
  </si>
  <si>
    <t>SATD201302</t>
  </si>
  <si>
    <t>116</t>
  </si>
  <si>
    <t>SATD201303</t>
  </si>
  <si>
    <t>SATD201304</t>
  </si>
  <si>
    <t>SATD201305</t>
  </si>
  <si>
    <t>SATD201306</t>
  </si>
  <si>
    <t>SATD201307</t>
  </si>
  <si>
    <t>116.1</t>
  </si>
  <si>
    <t>SATD201308</t>
  </si>
  <si>
    <t>116.7</t>
  </si>
  <si>
    <t>SATD201309</t>
  </si>
  <si>
    <t>SATD201310</t>
  </si>
  <si>
    <t>SATD201311</t>
  </si>
  <si>
    <t>SATD201312</t>
  </si>
  <si>
    <t>117.8</t>
  </si>
  <si>
    <t>SATD201401</t>
  </si>
  <si>
    <t>116.2</t>
  </si>
  <si>
    <t>SATD201402</t>
  </si>
  <si>
    <t>SATD201403</t>
  </si>
  <si>
    <t>120.1</t>
  </si>
  <si>
    <t>SATD201404</t>
  </si>
  <si>
    <t>120.6</t>
  </si>
  <si>
    <t>SATD201405</t>
  </si>
  <si>
    <t>SATD201406</t>
  </si>
  <si>
    <t>SATD201407</t>
  </si>
  <si>
    <t>SATD201408</t>
  </si>
  <si>
    <t>120.8</t>
  </si>
  <si>
    <t>SATD201409</t>
  </si>
  <si>
    <t>SATD201410</t>
  </si>
  <si>
    <t>SATD201411</t>
  </si>
  <si>
    <t>123.4</t>
  </si>
  <si>
    <t>SATD201412</t>
  </si>
  <si>
    <t>SATD201501</t>
  </si>
  <si>
    <t>SATD201502</t>
  </si>
  <si>
    <t>SATD201503</t>
  </si>
  <si>
    <t>123.1</t>
  </si>
  <si>
    <t>SATD201504</t>
  </si>
  <si>
    <t>122</t>
  </si>
  <si>
    <t>SATD201505</t>
  </si>
  <si>
    <t>SATD201506</t>
  </si>
  <si>
    <t>121.8</t>
  </si>
  <si>
    <t>SATD201507</t>
  </si>
  <si>
    <t>SATD201508</t>
  </si>
  <si>
    <t>SATD201509</t>
  </si>
  <si>
    <t>123.5</t>
  </si>
  <si>
    <t>SATD201510</t>
  </si>
  <si>
    <t>SATD201511</t>
  </si>
  <si>
    <t>SATD201512</t>
  </si>
  <si>
    <t>120.7</t>
  </si>
  <si>
    <t>SATD201601</t>
  </si>
  <si>
    <t>122.5</t>
  </si>
  <si>
    <t>SATD201602</t>
  </si>
  <si>
    <t>SATD201603</t>
  </si>
  <si>
    <t>SATD201604</t>
  </si>
  <si>
    <t>SATD201605</t>
  </si>
  <si>
    <t>SATD201606</t>
  </si>
  <si>
    <t>123.3</t>
  </si>
  <si>
    <t>SATD201607</t>
  </si>
  <si>
    <t>125.7</t>
  </si>
  <si>
    <t>SATD201608</t>
  </si>
  <si>
    <t>SATD201609</t>
  </si>
  <si>
    <t>SATD201610</t>
  </si>
  <si>
    <t>SATD201611</t>
  </si>
  <si>
    <t>SATD201612</t>
  </si>
  <si>
    <t>124.8</t>
  </si>
  <si>
    <t>SATD201701</t>
  </si>
  <si>
    <t>SATD201702</t>
  </si>
  <si>
    <t>SATD201703</t>
  </si>
  <si>
    <t>SATD201704</t>
  </si>
  <si>
    <t>SATD201705</t>
  </si>
  <si>
    <t>SATD201706</t>
  </si>
  <si>
    <t>SATD201707</t>
  </si>
  <si>
    <t>SATD201708</t>
  </si>
  <si>
    <t>SATD201709</t>
  </si>
  <si>
    <t>SATD201710</t>
  </si>
  <si>
    <t>SATD201711</t>
  </si>
  <si>
    <t>SATD201712</t>
  </si>
  <si>
    <t>SATD201801</t>
  </si>
  <si>
    <t>SATD201802</t>
  </si>
  <si>
    <t>134.1</t>
  </si>
  <si>
    <t>SATD201803</t>
  </si>
  <si>
    <t>SATD201804</t>
  </si>
  <si>
    <t>135.5</t>
  </si>
  <si>
    <t>SATD201805</t>
  </si>
  <si>
    <t>SATD201806</t>
  </si>
  <si>
    <t>SATD201807</t>
  </si>
  <si>
    <t>SATD201808</t>
  </si>
  <si>
    <t>SATD201809</t>
  </si>
  <si>
    <t>SATD201810</t>
  </si>
  <si>
    <t>SATD201811</t>
  </si>
  <si>
    <t>SATD201812</t>
  </si>
  <si>
    <t>137.7</t>
  </si>
  <si>
    <t>SATD201901</t>
  </si>
  <si>
    <t>SATD201902</t>
  </si>
  <si>
    <t>137.9</t>
  </si>
  <si>
    <t>SATD201903</t>
  </si>
  <si>
    <t>SATD201904</t>
  </si>
  <si>
    <t>SATD201905</t>
  </si>
  <si>
    <t>SATD201906</t>
  </si>
  <si>
    <t>SATD201907</t>
  </si>
  <si>
    <t>SATD201908</t>
  </si>
  <si>
    <t>SATD201909</t>
  </si>
  <si>
    <t>SATD201910</t>
  </si>
  <si>
    <t>SATD201911</t>
  </si>
  <si>
    <t>138.5</t>
  </si>
  <si>
    <t>SATD201912</t>
  </si>
  <si>
    <t>SATD202001</t>
  </si>
  <si>
    <t>SATD202002</t>
  </si>
  <si>
    <t>SATD202003</t>
  </si>
  <si>
    <t>SATD202004</t>
  </si>
  <si>
    <t>SATD202005</t>
  </si>
  <si>
    <t>SATD202006</t>
  </si>
  <si>
    <t>SATD202007</t>
  </si>
  <si>
    <t>SATD202008</t>
  </si>
  <si>
    <t>SATD202009</t>
  </si>
  <si>
    <t>SATD202010</t>
  </si>
  <si>
    <t>SATD202011</t>
  </si>
  <si>
    <t>SATD202012</t>
  </si>
  <si>
    <t>SATD202101</t>
  </si>
  <si>
    <t>136.9</t>
  </si>
  <si>
    <t>SATD202102</t>
  </si>
  <si>
    <t>SATD202103</t>
  </si>
  <si>
    <t>SATD202104</t>
  </si>
  <si>
    <t>SATD202105</t>
  </si>
  <si>
    <t>SATD202106</t>
  </si>
  <si>
    <t>SATD202107</t>
  </si>
  <si>
    <t>SATD202108</t>
  </si>
  <si>
    <t>SATD202109</t>
  </si>
  <si>
    <t>SATD202110</t>
  </si>
  <si>
    <t>SATD202111</t>
  </si>
  <si>
    <t>SATD202112</t>
  </si>
  <si>
    <t>SATD202201</t>
  </si>
  <si>
    <t>SATD202202</t>
  </si>
  <si>
    <t>SATD202203</t>
  </si>
  <si>
    <t>SATD202204</t>
  </si>
  <si>
    <t>SATD202205</t>
  </si>
  <si>
    <t>SATD202206</t>
  </si>
  <si>
    <t>Recession Chart</t>
  </si>
  <si>
    <t>Figure Number</t>
  </si>
  <si>
    <t>Source</t>
  </si>
  <si>
    <t>Today</t>
  </si>
  <si>
    <t>Data start date</t>
  </si>
  <si>
    <t>Chart first year</t>
  </si>
  <si>
    <t>—</t>
  </si>
  <si>
    <t>Keep this dash</t>
  </si>
  <si>
    <t>Data end date</t>
  </si>
  <si>
    <t>Table</t>
  </si>
  <si>
    <t>TET</t>
  </si>
  <si>
    <t>Note</t>
  </si>
  <si>
    <t xml:space="preserve">NOTE: Shaded areas indicate recessions. </t>
  </si>
  <si>
    <t xml:space="preserve">SOURCES: Industrial Production: Board of Governors of the Federal Reserve System, Industrial Production Index [INDPRO], retrieved from FRED, Federal Reserve Bank of St. Louis https://research.stlouisfed.org/fred2/series/INDPRO/ as of </t>
  </si>
  <si>
    <t xml:space="preserve">Manufacturers’ Shipments: U.S. Bureau of the Census, Value of Manufacturers’ Shipments for All Manufacturing Industries [AMTMVS], retrieved from FRED, Federal Reserve Bank of St. Louis https://research.stlouisfed.org/fred2/series/AMTMVS/ as of </t>
  </si>
  <si>
    <t xml:space="preserve">Freight TSI: U.S. Department of Transportation, Bureau of Transportation Statistics, Transportation Services Index, available at www.transtats.bts.gov/OSEA/TSI/ as of </t>
  </si>
  <si>
    <t>99.9</t>
  </si>
  <si>
    <t>112.4</t>
  </si>
  <si>
    <t>115.1</t>
  </si>
  <si>
    <t>123.6</t>
  </si>
  <si>
    <t>136</t>
  </si>
  <si>
    <t>SATD202207</t>
  </si>
  <si>
    <t>SATD202208</t>
  </si>
  <si>
    <t>SATD202209</t>
  </si>
  <si>
    <t>Index</t>
  </si>
  <si>
    <t>Year-over-year change</t>
  </si>
  <si>
    <t>TSI Freight2</t>
  </si>
  <si>
    <t>Industrial Production2</t>
  </si>
  <si>
    <t>Manufacturers' Shipments3</t>
  </si>
  <si>
    <t>4-3</t>
  </si>
  <si>
    <t>103.4</t>
  </si>
  <si>
    <t>110.7</t>
  </si>
  <si>
    <t>113.3</t>
  </si>
  <si>
    <t>113.1</t>
  </si>
  <si>
    <t>107.6</t>
  </si>
  <si>
    <t>101.2</t>
  </si>
  <si>
    <t>95.2</t>
  </si>
  <si>
    <t>101.9</t>
  </si>
  <si>
    <t>105.5</t>
  </si>
  <si>
    <t>122.7</t>
  </si>
  <si>
    <t>122.2</t>
  </si>
  <si>
    <t>123.8</t>
  </si>
  <si>
    <t>137.1</t>
  </si>
  <si>
    <t>139.5</t>
  </si>
  <si>
    <t>137.8</t>
  </si>
  <si>
    <t>137</t>
  </si>
  <si>
    <t>137.6</t>
  </si>
  <si>
    <t>137.3</t>
  </si>
  <si>
    <t>132.8</t>
  </si>
  <si>
    <t>134.9</t>
  </si>
  <si>
    <t>SATD202210</t>
  </si>
  <si>
    <t>SATD202211</t>
  </si>
  <si>
    <t>SATD202212</t>
  </si>
  <si>
    <t>SATD202301</t>
  </si>
  <si>
    <t>SATD202302</t>
  </si>
  <si>
    <t>SATD202303</t>
  </si>
  <si>
    <t>SATD202304</t>
  </si>
  <si>
    <t>SATD202305</t>
  </si>
  <si>
    <t>SATD202306</t>
  </si>
  <si>
    <t>Month-over-month change</t>
  </si>
  <si>
    <t>From previous month</t>
  </si>
  <si>
    <t>Compared to same month in 2019</t>
  </si>
  <si>
    <t xml:space="preserve"> </t>
  </si>
  <si>
    <t>99.3</t>
  </si>
  <si>
    <t>101.5</t>
  </si>
  <si>
    <t>131.7</t>
  </si>
  <si>
    <t>131.9</t>
  </si>
  <si>
    <t>136.7</t>
  </si>
  <si>
    <t>138.3</t>
  </si>
  <si>
    <t>139.3</t>
  </si>
  <si>
    <t>139.8</t>
  </si>
  <si>
    <t>137.2</t>
  </si>
  <si>
    <t>SATD202307</t>
  </si>
  <si>
    <t>SATD202308</t>
  </si>
  <si>
    <t>105.2</t>
  </si>
  <si>
    <t>110.1</t>
  </si>
  <si>
    <t>111.3</t>
  </si>
  <si>
    <t>139</t>
  </si>
  <si>
    <t>135.9</t>
  </si>
  <si>
    <t>125.8</t>
  </si>
  <si>
    <t>137.4</t>
  </si>
  <si>
    <t>138.2</t>
  </si>
  <si>
    <t>98.831779617</t>
  </si>
  <si>
    <t>100.69017704</t>
  </si>
  <si>
    <t>99.172682503</t>
  </si>
  <si>
    <t>97.084808681</t>
  </si>
  <si>
    <t>99.560293302</t>
  </si>
  <si>
    <t>99.767561393</t>
  </si>
  <si>
    <t>100.19052575</t>
  </si>
  <si>
    <t>101.49628784</t>
  </si>
  <si>
    <t>100.48115276</t>
  </si>
  <si>
    <t>99.714734437</t>
  </si>
  <si>
    <t>100.5537014</t>
  </si>
  <si>
    <t>100.37584372</t>
  </si>
  <si>
    <t>100.32609937</t>
  </si>
  <si>
    <t>100.10954375</t>
  </si>
  <si>
    <t>98.937749857</t>
  </si>
  <si>
    <t>100.53305044</t>
  </si>
  <si>
    <t>101.68503712</t>
  </si>
  <si>
    <t>100.16252263</t>
  </si>
  <si>
    <t>99.584237579</t>
  </si>
  <si>
    <t>100</t>
  </si>
  <si>
    <t>100.18457915</t>
  </si>
  <si>
    <t>99.040833809</t>
  </si>
  <si>
    <t>99.84432498</t>
  </si>
  <si>
    <t>100.36579098</t>
  </si>
  <si>
    <t>99.352486341</t>
  </si>
  <si>
    <t>97.788692176</t>
  </si>
  <si>
    <t>98.69760249</t>
  </si>
  <si>
    <t>98.897772701</t>
  </si>
  <si>
    <t>98.452602191</t>
  </si>
  <si>
    <t>97.044545974</t>
  </si>
  <si>
    <t>98.106509537</t>
  </si>
  <si>
    <t>94.448886351</t>
  </si>
  <si>
    <t>97.5900195</t>
  </si>
  <si>
    <t>96.478583666</t>
  </si>
  <si>
    <t>97.071475179</t>
  </si>
  <si>
    <t>94.592518561</t>
  </si>
  <si>
    <t>96.481247188</t>
  </si>
  <si>
    <t>93.567390063</t>
  </si>
  <si>
    <t>96.396697218</t>
  </si>
  <si>
    <t>94.399486008</t>
  </si>
  <si>
    <t>98.2</t>
  </si>
  <si>
    <t>95.875449893</t>
  </si>
  <si>
    <t>91.939177613</t>
  </si>
  <si>
    <t>98.9</t>
  </si>
  <si>
    <t>95.583741683</t>
  </si>
  <si>
    <t>91.392061679</t>
  </si>
  <si>
    <t>95.022489896</t>
  </si>
  <si>
    <t>94.985512799</t>
  </si>
  <si>
    <t>92.051970303</t>
  </si>
  <si>
    <t>95.64677574</t>
  </si>
  <si>
    <t>91.441176471</t>
  </si>
  <si>
    <t>95.64072101</t>
  </si>
  <si>
    <t>91.390062821</t>
  </si>
  <si>
    <t>96.363720567</t>
  </si>
  <si>
    <t>91.848372359</t>
  </si>
  <si>
    <t>96.822366315</t>
  </si>
  <si>
    <t>97.237655876</t>
  </si>
  <si>
    <t>93.981724729</t>
  </si>
  <si>
    <t>101.6</t>
  </si>
  <si>
    <t>98.036447669</t>
  </si>
  <si>
    <t>93.886921759</t>
  </si>
  <si>
    <t>98.004011619</t>
  </si>
  <si>
    <t>92.842946887</t>
  </si>
  <si>
    <t>97.903351744</t>
  </si>
  <si>
    <t>94.200456882</t>
  </si>
  <si>
    <t>103.2</t>
  </si>
  <si>
    <t>97.997200048</t>
  </si>
  <si>
    <t>94.340376927</t>
  </si>
  <si>
    <t>104.6</t>
  </si>
  <si>
    <t>97.73933345</t>
  </si>
  <si>
    <t>94.108794974</t>
  </si>
  <si>
    <t>98.275501358</t>
  </si>
  <si>
    <t>94.496002284</t>
  </si>
  <si>
    <t>97.730467597</t>
  </si>
  <si>
    <t>92.708737864</t>
  </si>
  <si>
    <t>98.537368402</t>
  </si>
  <si>
    <t>94.167618504</t>
  </si>
  <si>
    <t>98.660192912</t>
  </si>
  <si>
    <t>95.174186179</t>
  </si>
  <si>
    <t>98.390000615</t>
  </si>
  <si>
    <t>95.936322102</t>
  </si>
  <si>
    <t>104.1</t>
  </si>
  <si>
    <t>97.774256264</t>
  </si>
  <si>
    <t>93.012278698</t>
  </si>
  <si>
    <t>97.740630892</t>
  </si>
  <si>
    <t>97.869942612</t>
  </si>
  <si>
    <t>94.913478013</t>
  </si>
  <si>
    <t>98.375188152</t>
  </si>
  <si>
    <t>95.842661336</t>
  </si>
  <si>
    <t>98.165867509</t>
  </si>
  <si>
    <t>95.225014278</t>
  </si>
  <si>
    <t>98.802262811</t>
  </si>
  <si>
    <t>96.930611079</t>
  </si>
  <si>
    <t>106.8</t>
  </si>
  <si>
    <t>98.935250617</t>
  </si>
  <si>
    <t>97.170759566</t>
  </si>
  <si>
    <t>99.607325574</t>
  </si>
  <si>
    <t>97.319531696</t>
  </si>
  <si>
    <t>99.657817692</t>
  </si>
  <si>
    <t>97.276413478</t>
  </si>
  <si>
    <t>107.9</t>
  </si>
  <si>
    <t>99.823890268</t>
  </si>
  <si>
    <t>97.345516848</t>
  </si>
  <si>
    <t>100.44309446</t>
  </si>
  <si>
    <t>97.783266705</t>
  </si>
  <si>
    <t>100.05094262</t>
  </si>
  <si>
    <t>100.62964021</t>
  </si>
  <si>
    <t>100.4389859</t>
  </si>
  <si>
    <t>101.18371761</t>
  </si>
  <si>
    <t>100.96630497</t>
  </si>
  <si>
    <t>100.40590113</t>
  </si>
  <si>
    <t>101.68418047</t>
  </si>
  <si>
    <t>101.14663239</t>
  </si>
  <si>
    <t>101.41861793</t>
  </si>
  <si>
    <t>101.2330204</t>
  </si>
  <si>
    <t>103.23929183</t>
  </si>
  <si>
    <t>101.34676282</t>
  </si>
  <si>
    <t>103.57881211</t>
  </si>
  <si>
    <t>102.24870125</t>
  </si>
  <si>
    <t>105.87178755</t>
  </si>
  <si>
    <t>102.49954004</t>
  </si>
  <si>
    <t>106.41490577</t>
  </si>
  <si>
    <t>103.29962927</t>
  </si>
  <si>
    <t>107.41604797</t>
  </si>
  <si>
    <t>114.2</t>
  </si>
  <si>
    <t>103.66399424</t>
  </si>
  <si>
    <t>109.49486008</t>
  </si>
  <si>
    <t>104.41261827</t>
  </si>
  <si>
    <t>109.32495717</t>
  </si>
  <si>
    <t>112.5</t>
  </si>
  <si>
    <t>104.26514236</t>
  </si>
  <si>
    <t>104.48159894</t>
  </si>
  <si>
    <t>111.91147915</t>
  </si>
  <si>
    <t>104.57933957</t>
  </si>
  <si>
    <t>110.99743004</t>
  </si>
  <si>
    <t>105.03690412</t>
  </si>
  <si>
    <t>104.70324528</t>
  </si>
  <si>
    <t>111.04911479</t>
  </si>
  <si>
    <t>112.8</t>
  </si>
  <si>
    <t>105.04782425</t>
  </si>
  <si>
    <t>113.61336379</t>
  </si>
  <si>
    <t>103.01300271</t>
  </si>
  <si>
    <t>115.54140491</t>
  </si>
  <si>
    <t>104.2722783</t>
  </si>
  <si>
    <t>116.22587093</t>
  </si>
  <si>
    <t>114</t>
  </si>
  <si>
    <t>105.41889267</t>
  </si>
  <si>
    <t>116.72158766</t>
  </si>
  <si>
    <t>105.92781429</t>
  </si>
  <si>
    <t>118.68332381</t>
  </si>
  <si>
    <t>106.09507619</t>
  </si>
  <si>
    <t>118.93832096</t>
  </si>
  <si>
    <t>106.1401623</t>
  </si>
  <si>
    <t>118.37664192</t>
  </si>
  <si>
    <t>106.38083779</t>
  </si>
  <si>
    <t>119.31496288</t>
  </si>
  <si>
    <t>106.69579184</t>
  </si>
  <si>
    <t>117.88235294</t>
  </si>
  <si>
    <t>106.72260564</t>
  </si>
  <si>
    <t>120.75214163</t>
  </si>
  <si>
    <t>107.08199707</t>
  </si>
  <si>
    <t>120.53026842</t>
  </si>
  <si>
    <t>112.1</t>
  </si>
  <si>
    <t>107.01204333</t>
  </si>
  <si>
    <t>118.46573387</t>
  </si>
  <si>
    <t>107.47652756</t>
  </si>
  <si>
    <t>120.87864078</t>
  </si>
  <si>
    <t>107.28180314</t>
  </si>
  <si>
    <t>118.09337521</t>
  </si>
  <si>
    <t>107.17184493</t>
  </si>
  <si>
    <t>117.48372359</t>
  </si>
  <si>
    <t>107.14308497</t>
  </si>
  <si>
    <t>118.88892062</t>
  </si>
  <si>
    <t>108.2418021</t>
  </si>
  <si>
    <t>122.93803541</t>
  </si>
  <si>
    <t>107.85484003</t>
  </si>
  <si>
    <t>120.09366077</t>
  </si>
  <si>
    <t>108.89495603</t>
  </si>
  <si>
    <t>122.33552256</t>
  </si>
  <si>
    <t>109.08805865</t>
  </si>
  <si>
    <t>124.29354654</t>
  </si>
  <si>
    <t>109.8201403</t>
  </si>
  <si>
    <t>124.92090234</t>
  </si>
  <si>
    <t>109.87917391</t>
  </si>
  <si>
    <t>126.52941176</t>
  </si>
  <si>
    <t>109.90923132</t>
  </si>
  <si>
    <t>109.73688777</t>
  </si>
  <si>
    <t>126.30496859</t>
  </si>
  <si>
    <t>109.9520469</t>
  </si>
  <si>
    <t>109.6</t>
  </si>
  <si>
    <t>110.22072552</t>
  </si>
  <si>
    <t>127.56025128</t>
  </si>
  <si>
    <t>109.89831118</t>
  </si>
  <si>
    <t>129.41433467</t>
  </si>
  <si>
    <t>110.51686666</t>
  </si>
  <si>
    <t>132.50285551</t>
  </si>
  <si>
    <t>110.5814144</t>
  </si>
  <si>
    <t>113.6</t>
  </si>
  <si>
    <t>110.44399366</t>
  </si>
  <si>
    <t>133.78754997</t>
  </si>
  <si>
    <t>110.0399486</t>
  </si>
  <si>
    <t>133.34865791</t>
  </si>
  <si>
    <t>109.6887743</t>
  </si>
  <si>
    <t>132.05768132</t>
  </si>
  <si>
    <t>108.93690666</t>
  </si>
  <si>
    <t>135.78612222</t>
  </si>
  <si>
    <t>111.6</t>
  </si>
  <si>
    <t>108.26461546</t>
  </si>
  <si>
    <t>135.70702456</t>
  </si>
  <si>
    <t>107.98263806</t>
  </si>
  <si>
    <t>137.59765848</t>
  </si>
  <si>
    <t>107.49242123</t>
  </si>
  <si>
    <t>137.27698458</t>
  </si>
  <si>
    <t>109.3</t>
  </si>
  <si>
    <t>105.79461025</t>
  </si>
  <si>
    <t>133.26127927</t>
  </si>
  <si>
    <t>107.7</t>
  </si>
  <si>
    <t>101.15463328</t>
  </si>
  <si>
    <t>129.43974872</t>
  </si>
  <si>
    <t>102.17193593</t>
  </si>
  <si>
    <t>123.80125642</t>
  </si>
  <si>
    <t>100.83470571</t>
  </si>
  <si>
    <t>114.67304397</t>
  </si>
  <si>
    <t>100.6</t>
  </si>
  <si>
    <t>97.985631191</t>
  </si>
  <si>
    <t>95.547088946</t>
  </si>
  <si>
    <t>105.24871502</t>
  </si>
  <si>
    <t>101.3</t>
  </si>
  <si>
    <t>94.975998224</t>
  </si>
  <si>
    <t>105.68960594</t>
  </si>
  <si>
    <t>96</t>
  </si>
  <si>
    <t>93.490319011</t>
  </si>
  <si>
    <t>102.57424329</t>
  </si>
  <si>
    <t>95.1</t>
  </si>
  <si>
    <t>92.756615558</t>
  </si>
  <si>
    <t>101.02427184</t>
  </si>
  <si>
    <t>91.841162105</t>
  </si>
  <si>
    <t>101.22301542</t>
  </si>
  <si>
    <t>96.4</t>
  </si>
  <si>
    <t>91.550318856</t>
  </si>
  <si>
    <t>92.643089383</t>
  </si>
  <si>
    <t>103.49771559</t>
  </si>
  <si>
    <t>93.674555775</t>
  </si>
  <si>
    <t>104.72672758</t>
  </si>
  <si>
    <t>94.477672375</t>
  </si>
  <si>
    <t>107.01627641</t>
  </si>
  <si>
    <t>94.692615267</t>
  </si>
  <si>
    <t>108.11136493</t>
  </si>
  <si>
    <t>95.079577344</t>
  </si>
  <si>
    <t>110.32381496</t>
  </si>
  <si>
    <t>95.405667768</t>
  </si>
  <si>
    <t>111.60965163</t>
  </si>
  <si>
    <t>96.432052512</t>
  </si>
  <si>
    <t>113.13963449</t>
  </si>
  <si>
    <t>96.772522918</t>
  </si>
  <si>
    <t>105.8</t>
  </si>
  <si>
    <t>97.454761171</t>
  </si>
  <si>
    <t>114.72415762</t>
  </si>
  <si>
    <t>106.6</t>
  </si>
  <si>
    <t>97.806259834</t>
  </si>
  <si>
    <t>115.72701314</t>
  </si>
  <si>
    <t>99.147706745</t>
  </si>
  <si>
    <t>115.30496859</t>
  </si>
  <si>
    <t>99.366001362</t>
  </si>
  <si>
    <t>115.38292404</t>
  </si>
  <si>
    <t>107.2</t>
  </si>
  <si>
    <t>99.746151868</t>
  </si>
  <si>
    <t>116.52541405</t>
  </si>
  <si>
    <t>100.11235487</t>
  </si>
  <si>
    <t>116.87778412</t>
  </si>
  <si>
    <t>100.39314295</t>
  </si>
  <si>
    <t>118.46773272</t>
  </si>
  <si>
    <t>108.1</t>
  </si>
  <si>
    <t>100.12284253</t>
  </si>
  <si>
    <t>119.69046259</t>
  </si>
  <si>
    <t>100.193445</t>
  </si>
  <si>
    <t>121.08737864</t>
  </si>
  <si>
    <t>109.1</t>
  </si>
  <si>
    <t>101.19139414</t>
  </si>
  <si>
    <t>100.97223456</t>
  </si>
  <si>
    <t>100.55662064</t>
  </si>
  <si>
    <t>101.59879093</t>
  </si>
  <si>
    <t>130.63934894</t>
  </si>
  <si>
    <t>101.26221285</t>
  </si>
  <si>
    <t>130.45859509</t>
  </si>
  <si>
    <t>101.38676728</t>
  </si>
  <si>
    <t>130.00799543</t>
  </si>
  <si>
    <t>101.68626014</t>
  </si>
  <si>
    <t>130.79697316</t>
  </si>
  <si>
    <t>102.16901669</t>
  </si>
  <si>
    <t>131.66105083</t>
  </si>
  <si>
    <t>102.81946761</t>
  </si>
  <si>
    <t>131.90805254</t>
  </si>
  <si>
    <t>102.74053989</t>
  </si>
  <si>
    <t>131.52712736</t>
  </si>
  <si>
    <t>103.45921464</t>
  </si>
  <si>
    <t>103.44699706</t>
  </si>
  <si>
    <t>133.35494003</t>
  </si>
  <si>
    <t>115.2</t>
  </si>
  <si>
    <t>103.99094962</t>
  </si>
  <si>
    <t>133.64477441</t>
  </si>
  <si>
    <t>104.61653291</t>
  </si>
  <si>
    <t>135.51599086</t>
  </si>
  <si>
    <t>104.94813746</t>
  </si>
  <si>
    <t>136.46230725</t>
  </si>
  <si>
    <t>104.40180626</t>
  </si>
  <si>
    <t>136.16504854</t>
  </si>
  <si>
    <t>105.14794353</t>
  </si>
  <si>
    <t>135.57310109</t>
  </si>
  <si>
    <t>105.37337408</t>
  </si>
  <si>
    <t>135.73615077</t>
  </si>
  <si>
    <t>105.39207886</t>
  </si>
  <si>
    <t>132.83523701</t>
  </si>
  <si>
    <t>105.60248071</t>
  </si>
  <si>
    <t>133.31496288</t>
  </si>
  <si>
    <t>105.17216245</t>
  </si>
  <si>
    <t>134.33837807</t>
  </si>
  <si>
    <t>105.11626432</t>
  </si>
  <si>
    <t>135.64591662</t>
  </si>
  <si>
    <t>105.45078812</t>
  </si>
  <si>
    <t>136.00542547</t>
  </si>
  <si>
    <t>105.85872551</t>
  </si>
  <si>
    <t>136.74100514</t>
  </si>
  <si>
    <t>106.16146197</t>
  </si>
  <si>
    <t>136.91547687</t>
  </si>
  <si>
    <t>114.5</t>
  </si>
  <si>
    <t>106.14546019</t>
  </si>
  <si>
    <t>137.93917761</t>
  </si>
  <si>
    <t>106.65340873</t>
  </si>
  <si>
    <t>140.09080525</t>
  </si>
  <si>
    <t>107.08978173</t>
  </si>
  <si>
    <t>137.48486579</t>
  </si>
  <si>
    <t>106.97895855</t>
  </si>
  <si>
    <t>136.69017704</t>
  </si>
  <si>
    <t>107.08037527</t>
  </si>
  <si>
    <t>138.18732153</t>
  </si>
  <si>
    <t>116.6</t>
  </si>
  <si>
    <t>107.27910014</t>
  </si>
  <si>
    <t>137.11022273</t>
  </si>
  <si>
    <t>106.92943952</t>
  </si>
  <si>
    <t>137.46858938</t>
  </si>
  <si>
    <t>116.8</t>
  </si>
  <si>
    <t>107.5684297</t>
  </si>
  <si>
    <t>138.46116505</t>
  </si>
  <si>
    <t>108.14287215</t>
  </si>
  <si>
    <t>138.28812107</t>
  </si>
  <si>
    <t>108.0160472</t>
  </si>
  <si>
    <t>139.00399772</t>
  </si>
  <si>
    <t>119.1</t>
  </si>
  <si>
    <t>108.29121302</t>
  </si>
  <si>
    <t>140.72929754</t>
  </si>
  <si>
    <t>108.52453634</t>
  </si>
  <si>
    <t>139.36950314</t>
  </si>
  <si>
    <t>116.3</t>
  </si>
  <si>
    <t>108.10924678</t>
  </si>
  <si>
    <t>139.25385494</t>
  </si>
  <si>
    <t>118.3</t>
  </si>
  <si>
    <t>108.92793268</t>
  </si>
  <si>
    <t>141.25556825</t>
  </si>
  <si>
    <t>110.00524203</t>
  </si>
  <si>
    <t>140.84837236</t>
  </si>
  <si>
    <t>110.09584673</t>
  </si>
  <si>
    <t>141.34323244</t>
  </si>
  <si>
    <t>121.2</t>
  </si>
  <si>
    <t>110.54119369</t>
  </si>
  <si>
    <t>140.77869789</t>
  </si>
  <si>
    <t>119.9</t>
  </si>
  <si>
    <t>110.9068561</t>
  </si>
  <si>
    <t>140.95345517</t>
  </si>
  <si>
    <t>111.14255806</t>
  </si>
  <si>
    <t>142.2301542</t>
  </si>
  <si>
    <t>110.96610595</t>
  </si>
  <si>
    <t>141.56653341</t>
  </si>
  <si>
    <t>111.30073787</t>
  </si>
  <si>
    <t>140.83066819</t>
  </si>
  <si>
    <t>111.32171318</t>
  </si>
  <si>
    <t>139.42432895</t>
  </si>
  <si>
    <t>112.01011428</t>
  </si>
  <si>
    <t>137.17361508</t>
  </si>
  <si>
    <t>112.02881907</t>
  </si>
  <si>
    <t>136.09680183</t>
  </si>
  <si>
    <t>111.13920634</t>
  </si>
  <si>
    <t>132.06139349</t>
  </si>
  <si>
    <t>122.3</t>
  </si>
  <si>
    <t>110.4302624</t>
  </si>
  <si>
    <t>132.69503141</t>
  </si>
  <si>
    <t>110.05216618</t>
  </si>
  <si>
    <t>133.80696745</t>
  </si>
  <si>
    <t>122.1</t>
  </si>
  <si>
    <t>109.44517956</t>
  </si>
  <si>
    <t>133.83066819</t>
  </si>
  <si>
    <t>108.9499892</t>
  </si>
  <si>
    <t>132.65619646</t>
  </si>
  <si>
    <t>108.61622224</t>
  </si>
  <si>
    <t>133.57424329</t>
  </si>
  <si>
    <t>122.9</t>
  </si>
  <si>
    <t>109.29791989</t>
  </si>
  <si>
    <t>133.0765277</t>
  </si>
  <si>
    <t>109.11108825</t>
  </si>
  <si>
    <t>131.79126214</t>
  </si>
  <si>
    <t>108.80456757</t>
  </si>
  <si>
    <t>131.12992576</t>
  </si>
  <si>
    <t>108.28915874</t>
  </si>
  <si>
    <t>129.83837807</t>
  </si>
  <si>
    <t>107.5110179</t>
  </si>
  <si>
    <t>129.19731582</t>
  </si>
  <si>
    <t>106.98176968</t>
  </si>
  <si>
    <t>126.60022844</t>
  </si>
  <si>
    <t>107.5137209</t>
  </si>
  <si>
    <t>126.34808681</t>
  </si>
  <si>
    <t>106.95592896</t>
  </si>
  <si>
    <t>126.16561965</t>
  </si>
  <si>
    <t>106.13454005</t>
  </si>
  <si>
    <t>126.4743004</t>
  </si>
  <si>
    <t>106.47403738</t>
  </si>
  <si>
    <t>127.2687036</t>
  </si>
  <si>
    <t>122.4</t>
  </si>
  <si>
    <t>106.23336188</t>
  </si>
  <si>
    <t>126.99657339</t>
  </si>
  <si>
    <t>106.7486626</t>
  </si>
  <si>
    <t>127.88834951</t>
  </si>
  <si>
    <t>106.87159523</t>
  </si>
  <si>
    <t>126.95145631</t>
  </si>
  <si>
    <t>106.76077206</t>
  </si>
  <si>
    <t>127.3201028</t>
  </si>
  <si>
    <t>106.66616691</t>
  </si>
  <si>
    <t>127.90205597</t>
  </si>
  <si>
    <t>106.74022923</t>
  </si>
  <si>
    <t>127.76070817</t>
  </si>
  <si>
    <t>106.33002131</t>
  </si>
  <si>
    <t>127.47601371</t>
  </si>
  <si>
    <t>107.08286203</t>
  </si>
  <si>
    <t>130.20045688</t>
  </si>
  <si>
    <t>124.3</t>
  </si>
  <si>
    <t>106.8398079</t>
  </si>
  <si>
    <t>130.48143918</t>
  </si>
  <si>
    <t>125</t>
  </si>
  <si>
    <t>106.42873503</t>
  </si>
  <si>
    <t>130.58052541</t>
  </si>
  <si>
    <t>125.4</t>
  </si>
  <si>
    <t>107.09216037</t>
  </si>
  <si>
    <t>130.53026842</t>
  </si>
  <si>
    <t>108.16514491</t>
  </si>
  <si>
    <t>130.43260994</t>
  </si>
  <si>
    <t>126.4</t>
  </si>
  <si>
    <t>108.25856073</t>
  </si>
  <si>
    <t>131.24271845</t>
  </si>
  <si>
    <t>108.48453188</t>
  </si>
  <si>
    <t>130.56196459</t>
  </si>
  <si>
    <t>128.8</t>
  </si>
  <si>
    <t>108.21369086</t>
  </si>
  <si>
    <t>130.75042833</t>
  </si>
  <si>
    <t>129.5</t>
  </si>
  <si>
    <t>107.72260906</t>
  </si>
  <si>
    <t>132.17704169</t>
  </si>
  <si>
    <t>129.3</t>
  </si>
  <si>
    <t>107.84792034</t>
  </si>
  <si>
    <t>132.84323244</t>
  </si>
  <si>
    <t>130.6</t>
  </si>
  <si>
    <t>109.18979973</t>
  </si>
  <si>
    <t>133.93203883</t>
  </si>
  <si>
    <t>132.3</t>
  </si>
  <si>
    <t>109.47091216</t>
  </si>
  <si>
    <t>136.4882924</t>
  </si>
  <si>
    <t>133.9</t>
  </si>
  <si>
    <t>109.72802192</t>
  </si>
  <si>
    <t>136.46887493</t>
  </si>
  <si>
    <t>109.72596764</t>
  </si>
  <si>
    <t>137.49486008</t>
  </si>
  <si>
    <t>134.3</t>
  </si>
  <si>
    <t>109.99270009</t>
  </si>
  <si>
    <t>138.03483724</t>
  </si>
  <si>
    <t>110.49264774</t>
  </si>
  <si>
    <t>138.30354083</t>
  </si>
  <si>
    <t>111.74770664</t>
  </si>
  <si>
    <t>139.28012564</t>
  </si>
  <si>
    <t>110.69450809</t>
  </si>
  <si>
    <t>140.68246716</t>
  </si>
  <si>
    <t>111.60769102</t>
  </si>
  <si>
    <t>141.02798401</t>
  </si>
  <si>
    <t>136.2</t>
  </si>
  <si>
    <t>111.74878784</t>
  </si>
  <si>
    <t>140.74842947</t>
  </si>
  <si>
    <t>112.50822389</t>
  </si>
  <si>
    <t>141.80611079</t>
  </si>
  <si>
    <t>138.6</t>
  </si>
  <si>
    <t>112.55720233</t>
  </si>
  <si>
    <t>142.33723587</t>
  </si>
  <si>
    <t>112.36896512</t>
  </si>
  <si>
    <t>142.11050828</t>
  </si>
  <si>
    <t>112.45859673</t>
  </si>
  <si>
    <t>140.4731582</t>
  </si>
  <si>
    <t>112.49373579</t>
  </si>
  <si>
    <t>139.30753855</t>
  </si>
  <si>
    <t>138</t>
  </si>
  <si>
    <t>111.75278828</t>
  </si>
  <si>
    <t>138.90405483</t>
  </si>
  <si>
    <t>111.17466975</t>
  </si>
  <si>
    <t>139.63192461</t>
  </si>
  <si>
    <t>111.18656297</t>
  </si>
  <si>
    <t>139.13677898</t>
  </si>
  <si>
    <t>110.57968447</t>
  </si>
  <si>
    <t>139.04825814</t>
  </si>
  <si>
    <t>138.1</t>
  </si>
  <si>
    <t>110.73408007</t>
  </si>
  <si>
    <t>138.71758995</t>
  </si>
  <si>
    <t>110.86912216</t>
  </si>
  <si>
    <t>137.54540263</t>
  </si>
  <si>
    <t>110.2887331</t>
  </si>
  <si>
    <t>136.34123358</t>
  </si>
  <si>
    <t>141.4</t>
  </si>
  <si>
    <t>111.12742124</t>
  </si>
  <si>
    <t>135.75014278</t>
  </si>
  <si>
    <t>110.78003114</t>
  </si>
  <si>
    <t>134.75728155</t>
  </si>
  <si>
    <t>109.83689893</t>
  </si>
  <si>
    <t>133.36179326</t>
  </si>
  <si>
    <t>110.44410178</t>
  </si>
  <si>
    <t>132.67961165</t>
  </si>
  <si>
    <t>110.21996868</t>
  </si>
  <si>
    <t>132.43974872</t>
  </si>
  <si>
    <t>109.56594979</t>
  </si>
  <si>
    <t>130.75071388</t>
  </si>
  <si>
    <t>135.8</t>
  </si>
  <si>
    <t>109.92771987</t>
  </si>
  <si>
    <t>130.49114792</t>
  </si>
  <si>
    <t>105.53177012</t>
  </si>
  <si>
    <t>122.98686465</t>
  </si>
  <si>
    <t>124.4</t>
  </si>
  <si>
    <t>91.557454787</t>
  </si>
  <si>
    <t>105.31753284</t>
  </si>
  <si>
    <t>125.9</t>
  </si>
  <si>
    <t>92.995020526</t>
  </si>
  <si>
    <t>107.67133067</t>
  </si>
  <si>
    <t>128.9</t>
  </si>
  <si>
    <t>99.11862242</t>
  </si>
  <si>
    <t>119.12964021</t>
  </si>
  <si>
    <t>133.1</t>
  </si>
  <si>
    <t>102.71815902</t>
  </si>
  <si>
    <t>124.71016562</t>
  </si>
  <si>
    <t>103.7190274</t>
  </si>
  <si>
    <t>125.73443746</t>
  </si>
  <si>
    <t>103.67794174</t>
  </si>
  <si>
    <t>126.72615648</t>
  </si>
  <si>
    <t>104.36363984</t>
  </si>
  <si>
    <t>128.10651057</t>
  </si>
  <si>
    <t>104.82563731</t>
  </si>
  <si>
    <t>129.55539692</t>
  </si>
  <si>
    <t>134.6</t>
  </si>
  <si>
    <t>106.1782206</t>
  </si>
  <si>
    <t>133.16676185</t>
  </si>
  <si>
    <t>136.4</t>
  </si>
  <si>
    <t>106.83732114</t>
  </si>
  <si>
    <t>136.90376927</t>
  </si>
  <si>
    <t>103.26254406</t>
  </si>
  <si>
    <t>135.72929754</t>
  </si>
  <si>
    <t>135.2</t>
  </si>
  <si>
    <t>106.16632738</t>
  </si>
  <si>
    <t>137.62878355</t>
  </si>
  <si>
    <t>106.31639817</t>
  </si>
  <si>
    <t>139.59651628</t>
  </si>
  <si>
    <t>107.2408256</t>
  </si>
  <si>
    <t>141.04568818</t>
  </si>
  <si>
    <t>135</t>
  </si>
  <si>
    <t>107.73990829</t>
  </si>
  <si>
    <t>143.66476299</t>
  </si>
  <si>
    <t>108.19239119</t>
  </si>
  <si>
    <t>146.74900057</t>
  </si>
  <si>
    <t>133.3</t>
  </si>
  <si>
    <t>108.16471243</t>
  </si>
  <si>
    <t>146.75613935</t>
  </si>
  <si>
    <t>107.03409984</t>
  </si>
  <si>
    <t>148.33752142</t>
  </si>
  <si>
    <t>108.50312855</t>
  </si>
  <si>
    <t>151.60993718</t>
  </si>
  <si>
    <t>109.49156311</t>
  </si>
  <si>
    <t>153.49714449</t>
  </si>
  <si>
    <t>109.41198667</t>
  </si>
  <si>
    <t>155.11107938</t>
  </si>
  <si>
    <t>109.43339446</t>
  </si>
  <si>
    <t>157.31410623</t>
  </si>
  <si>
    <t>138.8</t>
  </si>
  <si>
    <t>110.11584896</t>
  </si>
  <si>
    <t>158.85208452</t>
  </si>
  <si>
    <t>139.9</t>
  </si>
  <si>
    <t>111.01043522</t>
  </si>
  <si>
    <t>163.29668761</t>
  </si>
  <si>
    <t>111.25824664</t>
  </si>
  <si>
    <t>164.47944032</t>
  </si>
  <si>
    <t>138.9</t>
  </si>
  <si>
    <t>111.32690295</t>
  </si>
  <si>
    <t>166.69474586</t>
  </si>
  <si>
    <t>111.17175051</t>
  </si>
  <si>
    <t>168.72358652</t>
  </si>
  <si>
    <t>111.41837261</t>
  </si>
  <si>
    <t>166.07024557</t>
  </si>
  <si>
    <t>111.54790057</t>
  </si>
  <si>
    <t>165.86836094</t>
  </si>
  <si>
    <t>139.7</t>
  </si>
  <si>
    <t>111.93961993</t>
  </si>
  <si>
    <t>166.10194175</t>
  </si>
  <si>
    <t>111.84404171</t>
  </si>
  <si>
    <t>167.78298115</t>
  </si>
  <si>
    <t>135.7</t>
  </si>
  <si>
    <t>111.47816306</t>
  </si>
  <si>
    <t>166.39577384</t>
  </si>
  <si>
    <t>110.09508989</t>
  </si>
  <si>
    <t>164.64334666</t>
  </si>
  <si>
    <t>111.09087662</t>
  </si>
  <si>
    <t>167.02255854</t>
  </si>
  <si>
    <t>140.8</t>
  </si>
  <si>
    <t>111.14785595</t>
  </si>
  <si>
    <t>165.10079954</t>
  </si>
  <si>
    <t>111.16299277</t>
  </si>
  <si>
    <t>164.18475157</t>
  </si>
  <si>
    <t>111.60606922</t>
  </si>
  <si>
    <t>163.70159909</t>
  </si>
  <si>
    <t>111.34312097</t>
  </si>
  <si>
    <t>163.66504854</t>
  </si>
  <si>
    <t>110.69439997</t>
  </si>
  <si>
    <t>163.74671616</t>
  </si>
  <si>
    <t>111.44183468</t>
  </si>
  <si>
    <t>164.72330097</t>
  </si>
  <si>
    <t>111.4665942</t>
  </si>
  <si>
    <t>166.87949743</t>
  </si>
  <si>
    <t>SATD202309</t>
  </si>
  <si>
    <t>139.4</t>
  </si>
  <si>
    <t>111.69689016</t>
  </si>
  <si>
    <t>167.31610508</t>
  </si>
  <si>
    <t>SATD202310</t>
  </si>
  <si>
    <t>110.90761294</t>
  </si>
  <si>
    <t>164.59708738</t>
  </si>
  <si>
    <t>SATD202311</t>
  </si>
  <si>
    <t>138.4</t>
  </si>
  <si>
    <t>111.24137989</t>
  </si>
  <si>
    <t>165.41404911</t>
  </si>
  <si>
    <t>SATD202312</t>
  </si>
  <si>
    <t>110.96470039</t>
  </si>
  <si>
    <t>165.25842376</t>
  </si>
  <si>
    <t>SATD202401</t>
  </si>
  <si>
    <t>109.72358899</t>
  </si>
  <si>
    <t>164.06139349</t>
  </si>
  <si>
    <t>SATD202402</t>
  </si>
  <si>
    <t>138.7</t>
  </si>
  <si>
    <t>111.06827951</t>
  </si>
  <si>
    <t>166.15790977</t>
  </si>
  <si>
    <t>SATD202403</t>
  </si>
  <si>
    <t>110.82327921</t>
  </si>
  <si>
    <t>166.83809252</t>
  </si>
  <si>
    <t>SATD202404</t>
  </si>
  <si>
    <t>110.81830568</t>
  </si>
  <si>
    <t>168.19788692</t>
  </si>
  <si>
    <t>SATD202405</t>
  </si>
  <si>
    <t>111.65937246</t>
  </si>
  <si>
    <t>167.0005711</t>
  </si>
  <si>
    <t>SATD202406</t>
  </si>
  <si>
    <t>111.95778412</t>
  </si>
  <si>
    <t>167.89320388</t>
  </si>
  <si>
    <t>SATD202407</t>
  </si>
  <si>
    <t>111.24343418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</si>
</sst>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 Light"/>
      <family val="2"/>
      <scheme val="maj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1"/>
      <color rgb="FF595959"/>
      <name val="Gill Sans MT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b/>
      <sz val="11"/>
      <name val="Calibri Light"/>
      <family val="2"/>
      <scheme val="maj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</cellStyleXfs>
  <cellXfs count="27">
    <xf numFmtId="0" fontId="0" fillId="0" borderId="0" xfId="0"/>
    <xf numFmtId="14" fontId="2" fillId="0" borderId="0" xfId="0" applyNumberFormat="1" applyFont="1"/>
    <xf numFmtId="165" fontId="0" fillId="0" borderId="0" xfId="1" applyNumberFormat="1" applyFont="1"/>
    <xf numFmtId="14" fontId="0" fillId="0" borderId="0" xfId="0" applyNumberFormat="1"/>
    <xf numFmtId="164" fontId="0" fillId="0" borderId="0" xfId="0" applyNumberFormat="1"/>
    <xf numFmtId="1" fontId="1" fillId="0" borderId="0" xfId="0" applyNumberFormat="1" applyFont="1"/>
    <xf numFmtId="1" fontId="1" fillId="0" borderId="1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14" fontId="3" fillId="0" borderId="0" xfId="2" applyNumberForma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1" fontId="0" fillId="0" borderId="0" xfId="0" applyNumberFormat="1"/>
    <xf numFmtId="49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3" fillId="0" borderId="0" xfId="2" applyAlignment="1">
      <alignment wrapText="1"/>
    </xf>
    <xf numFmtId="22" fontId="0" fillId="0" borderId="0" xfId="0" applyNumberFormat="1"/>
    <xf numFmtId="17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2" fillId="0" borderId="0" xfId="0" applyFont="1"/>
    <xf numFmtId="14" fontId="12" fillId="0" borderId="0" xfId="2" applyNumberFormat="1" applyFon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 vertical="top" wrapText="1"/>
    </xf>
    <xf numFmtId="14" fontId="3" fillId="0" borderId="0" xfId="2" applyNumberFormat="1" applyAlignment="1">
      <alignment horizontal="left" vertical="top" wrapText="1"/>
    </xf>
    <xf numFmtId="14" fontId="11" fillId="0" borderId="0" xfId="2" applyNumberFormat="1" applyFont="1" applyAlignment="1">
      <alignment horizontal="center" vertical="top" wrapText="1"/>
    </xf>
    <xf numFmtId="0" fontId="2" fillId="0" borderId="2" xfId="0" applyFont="1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Percent" xfId="1" builtinId="5"/>
    <cellStyle name="Title" xfId="2" builtinId="15"/>
  </cellStyles>
  <dxfs count="10">
    <dxf>
      <numFmt numFmtId="166" formatCode="m/d/yyyy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[$-409]mmm\-yy;@"/>
      <alignment horizontal="left" vertical="bottom" textRotation="0" wrapText="0" indent="0" justifyLastLine="0" shrinkToFit="0" readingOrder="0"/>
    </dxf>
    <dxf>
      <border outline="0"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022965879265091E-2"/>
          <c:y val="9.0224663275902839E-2"/>
          <c:w val="0.90610272709117501"/>
          <c:h val="0.78004060167135558"/>
        </c:manualLayout>
      </c:layout>
      <c:barChart>
        <c:barDir val="col"/>
        <c:grouping val="clustered"/>
        <c:varyColors val="0"/>
        <c:ser>
          <c:idx val="3"/>
          <c:order val="3"/>
          <c:tx>
            <c:v>recession</c:v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'Recession dates (M)'!$E$2:$E$141</c:f>
              <c:numCache>
                <c:formatCode>m/d/yy</c:formatCode>
                <c:ptCount val="14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</c:numCache>
            </c:numRef>
          </c:cat>
          <c:val>
            <c:numRef>
              <c:f>'Recession dates (M)'!$F$2:$F$141</c:f>
              <c:numCache>
                <c:formatCode>General</c:formatCode>
                <c:ptCount val="14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2-4B4E-B212-EA0DDD7B9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77564544"/>
        <c:axId val="577565528"/>
      </c:barChart>
      <c:lineChart>
        <c:grouping val="standard"/>
        <c:varyColors val="0"/>
        <c:ser>
          <c:idx val="0"/>
          <c:order val="0"/>
          <c:tx>
            <c:v>Freight TSI</c:v>
          </c:tx>
          <c:marker>
            <c:symbol val="none"/>
          </c:marker>
          <c:cat>
            <c:numRef>
              <c:f>Data!$A$4:$A$143</c:f>
              <c:numCache>
                <c:formatCode>mmm\-yy</c:formatCode>
                <c:ptCount val="14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</c:numCache>
            </c:numRef>
          </c:cat>
          <c:val>
            <c:numRef>
              <c:f>Data!$B$4:$B$143</c:f>
              <c:numCache>
                <c:formatCode>0.0</c:formatCode>
                <c:ptCount val="140"/>
                <c:pt idx="0">
                  <c:v>100</c:v>
                </c:pt>
                <c:pt idx="1">
                  <c:v>101.39737991266375</c:v>
                </c:pt>
                <c:pt idx="2">
                  <c:v>101.31004366812226</c:v>
                </c:pt>
                <c:pt idx="3">
                  <c:v>100.52401746724891</c:v>
                </c:pt>
                <c:pt idx="4">
                  <c:v>101.39737991266375</c:v>
                </c:pt>
                <c:pt idx="5">
                  <c:v>101.83406113537117</c:v>
                </c:pt>
                <c:pt idx="6">
                  <c:v>101.48471615720524</c:v>
                </c:pt>
                <c:pt idx="7">
                  <c:v>102.00873362445415</c:v>
                </c:pt>
                <c:pt idx="8">
                  <c:v>102.00873362445415</c:v>
                </c:pt>
                <c:pt idx="9">
                  <c:v>101.92139737991266</c:v>
                </c:pt>
                <c:pt idx="10">
                  <c:v>104.0174672489083</c:v>
                </c:pt>
                <c:pt idx="11">
                  <c:v>102.88209606986899</c:v>
                </c:pt>
                <c:pt idx="12">
                  <c:v>101.57205240174672</c:v>
                </c:pt>
                <c:pt idx="13">
                  <c:v>103.31877729257641</c:v>
                </c:pt>
                <c:pt idx="14">
                  <c:v>104.89082969432313</c:v>
                </c:pt>
                <c:pt idx="15">
                  <c:v>105.41484716157206</c:v>
                </c:pt>
                <c:pt idx="16">
                  <c:v>105.85152838427948</c:v>
                </c:pt>
                <c:pt idx="17">
                  <c:v>104.71615720524019</c:v>
                </c:pt>
                <c:pt idx="18">
                  <c:v>105.32751091703057</c:v>
                </c:pt>
                <c:pt idx="19">
                  <c:v>105.50218340611353</c:v>
                </c:pt>
                <c:pt idx="20">
                  <c:v>106.55021834061135</c:v>
                </c:pt>
                <c:pt idx="21">
                  <c:v>107.16157205240175</c:v>
                </c:pt>
                <c:pt idx="22">
                  <c:v>107.77292576419215</c:v>
                </c:pt>
                <c:pt idx="23">
                  <c:v>107.68558951965066</c:v>
                </c:pt>
                <c:pt idx="24">
                  <c:v>107.51091703056768</c:v>
                </c:pt>
                <c:pt idx="25">
                  <c:v>106.81222707423581</c:v>
                </c:pt>
                <c:pt idx="26">
                  <c:v>107.51091703056768</c:v>
                </c:pt>
                <c:pt idx="27">
                  <c:v>106.63755458515283</c:v>
                </c:pt>
                <c:pt idx="28">
                  <c:v>106.72489082969432</c:v>
                </c:pt>
                <c:pt idx="29">
                  <c:v>106.37554585152837</c:v>
                </c:pt>
                <c:pt idx="30">
                  <c:v>107.33624454148472</c:v>
                </c:pt>
                <c:pt idx="31">
                  <c:v>107.77292576419215</c:v>
                </c:pt>
                <c:pt idx="32">
                  <c:v>107.86026200873363</c:v>
                </c:pt>
                <c:pt idx="33">
                  <c:v>107.51091703056768</c:v>
                </c:pt>
                <c:pt idx="34">
                  <c:v>105.85152838427948</c:v>
                </c:pt>
                <c:pt idx="35">
                  <c:v>105.41484716157206</c:v>
                </c:pt>
                <c:pt idx="36">
                  <c:v>106.98689956331877</c:v>
                </c:pt>
                <c:pt idx="37">
                  <c:v>106.37554585152837</c:v>
                </c:pt>
                <c:pt idx="38">
                  <c:v>105.41484716157206</c:v>
                </c:pt>
                <c:pt idx="39">
                  <c:v>107.68558951965066</c:v>
                </c:pt>
                <c:pt idx="40">
                  <c:v>106.8995633187773</c:v>
                </c:pt>
                <c:pt idx="41">
                  <c:v>107.77292576419215</c:v>
                </c:pt>
                <c:pt idx="42">
                  <c:v>109.78165938864628</c:v>
                </c:pt>
                <c:pt idx="43">
                  <c:v>108.12227074235807</c:v>
                </c:pt>
                <c:pt idx="44">
                  <c:v>106.98689956331877</c:v>
                </c:pt>
                <c:pt idx="45">
                  <c:v>107.77292576419215</c:v>
                </c:pt>
                <c:pt idx="46">
                  <c:v>107.94759825327512</c:v>
                </c:pt>
                <c:pt idx="47">
                  <c:v>108.99563318777292</c:v>
                </c:pt>
                <c:pt idx="48">
                  <c:v>108.5589519650655</c:v>
                </c:pt>
                <c:pt idx="49">
                  <c:v>109.1703056768559</c:v>
                </c:pt>
                <c:pt idx="50">
                  <c:v>109.51965065502185</c:v>
                </c:pt>
                <c:pt idx="51">
                  <c:v>109.86899563318777</c:v>
                </c:pt>
                <c:pt idx="52">
                  <c:v>110.39301310043668</c:v>
                </c:pt>
                <c:pt idx="53">
                  <c:v>110.39301310043668</c:v>
                </c:pt>
                <c:pt idx="54">
                  <c:v>112.48908296943232</c:v>
                </c:pt>
                <c:pt idx="55">
                  <c:v>113.10043668122272</c:v>
                </c:pt>
                <c:pt idx="56">
                  <c:v>112.92576419213975</c:v>
                </c:pt>
                <c:pt idx="57">
                  <c:v>114.06113537117903</c:v>
                </c:pt>
                <c:pt idx="58">
                  <c:v>115.54585152838428</c:v>
                </c:pt>
                <c:pt idx="59">
                  <c:v>116.94323144104803</c:v>
                </c:pt>
                <c:pt idx="60">
                  <c:v>115.19650655021833</c:v>
                </c:pt>
                <c:pt idx="61">
                  <c:v>117.29257641921397</c:v>
                </c:pt>
                <c:pt idx="62">
                  <c:v>118.68995633187774</c:v>
                </c:pt>
                <c:pt idx="63">
                  <c:v>118.68995633187774</c:v>
                </c:pt>
                <c:pt idx="64">
                  <c:v>119.3886462882096</c:v>
                </c:pt>
                <c:pt idx="65">
                  <c:v>120</c:v>
                </c:pt>
                <c:pt idx="66">
                  <c:v>118.95196506550216</c:v>
                </c:pt>
                <c:pt idx="67">
                  <c:v>119.56331877729258</c:v>
                </c:pt>
                <c:pt idx="68">
                  <c:v>121.04803493449781</c:v>
                </c:pt>
                <c:pt idx="69">
                  <c:v>122.09606986899564</c:v>
                </c:pt>
                <c:pt idx="70">
                  <c:v>122.09606986899564</c:v>
                </c:pt>
                <c:pt idx="71">
                  <c:v>120.34934497816595</c:v>
                </c:pt>
                <c:pt idx="72">
                  <c:v>120.5240174672489</c:v>
                </c:pt>
                <c:pt idx="73">
                  <c:v>119.73799126637554</c:v>
                </c:pt>
                <c:pt idx="74">
                  <c:v>119.82532751091701</c:v>
                </c:pt>
                <c:pt idx="75">
                  <c:v>120.78602620087338</c:v>
                </c:pt>
                <c:pt idx="76">
                  <c:v>120.61135371179039</c:v>
                </c:pt>
                <c:pt idx="77">
                  <c:v>119.73799126637554</c:v>
                </c:pt>
                <c:pt idx="78">
                  <c:v>121.65938864628822</c:v>
                </c:pt>
                <c:pt idx="79">
                  <c:v>123.49344978165939</c:v>
                </c:pt>
                <c:pt idx="80">
                  <c:v>120.26200873362444</c:v>
                </c:pt>
                <c:pt idx="81">
                  <c:v>120.17467248908295</c:v>
                </c:pt>
                <c:pt idx="82">
                  <c:v>119.91266375545852</c:v>
                </c:pt>
                <c:pt idx="83">
                  <c:v>118.77729257641923</c:v>
                </c:pt>
                <c:pt idx="84">
                  <c:v>118.68995633187774</c:v>
                </c:pt>
                <c:pt idx="85">
                  <c:v>118.60262008733626</c:v>
                </c:pt>
                <c:pt idx="86">
                  <c:v>117.29257641921397</c:v>
                </c:pt>
                <c:pt idx="87">
                  <c:v>108.64628820960701</c:v>
                </c:pt>
                <c:pt idx="88">
                  <c:v>109.95633187772927</c:v>
                </c:pt>
                <c:pt idx="89">
                  <c:v>112.57641921397381</c:v>
                </c:pt>
                <c:pt idx="90">
                  <c:v>116.24454148471615</c:v>
                </c:pt>
                <c:pt idx="91">
                  <c:v>115.02183406113535</c:v>
                </c:pt>
                <c:pt idx="92">
                  <c:v>115.19650655021833</c:v>
                </c:pt>
                <c:pt idx="93">
                  <c:v>115.98253275109171</c:v>
                </c:pt>
                <c:pt idx="94">
                  <c:v>115.98253275109171</c:v>
                </c:pt>
                <c:pt idx="95">
                  <c:v>117.55458515283843</c:v>
                </c:pt>
                <c:pt idx="96">
                  <c:v>119.12663755458517</c:v>
                </c:pt>
                <c:pt idx="97">
                  <c:v>115.98253275109171</c:v>
                </c:pt>
                <c:pt idx="98">
                  <c:v>118.07860262008734</c:v>
                </c:pt>
                <c:pt idx="99">
                  <c:v>119.65065502183405</c:v>
                </c:pt>
                <c:pt idx="100">
                  <c:v>118.68995633187774</c:v>
                </c:pt>
                <c:pt idx="101">
                  <c:v>117.90393013100437</c:v>
                </c:pt>
                <c:pt idx="102">
                  <c:v>117.11790393013099</c:v>
                </c:pt>
                <c:pt idx="103">
                  <c:v>116.41921397379913</c:v>
                </c:pt>
                <c:pt idx="104">
                  <c:v>116.94323144104803</c:v>
                </c:pt>
                <c:pt idx="105">
                  <c:v>118.34061135371179</c:v>
                </c:pt>
                <c:pt idx="106">
                  <c:v>119.12663755458517</c:v>
                </c:pt>
                <c:pt idx="107">
                  <c:v>119.3886462882096</c:v>
                </c:pt>
                <c:pt idx="108">
                  <c:v>120.26200873362444</c:v>
                </c:pt>
                <c:pt idx="109">
                  <c:v>121.22270742358079</c:v>
                </c:pt>
                <c:pt idx="110">
                  <c:v>122.18340611353713</c:v>
                </c:pt>
                <c:pt idx="111">
                  <c:v>121.39737991266375</c:v>
                </c:pt>
                <c:pt idx="112">
                  <c:v>121.31004366812228</c:v>
                </c:pt>
                <c:pt idx="113">
                  <c:v>121.65938864628822</c:v>
                </c:pt>
                <c:pt idx="114">
                  <c:v>120.96069868995633</c:v>
                </c:pt>
                <c:pt idx="115">
                  <c:v>122.09606986899564</c:v>
                </c:pt>
                <c:pt idx="116">
                  <c:v>122.00873362445415</c:v>
                </c:pt>
                <c:pt idx="117">
                  <c:v>120.78602620087338</c:v>
                </c:pt>
                <c:pt idx="118">
                  <c:v>118.51528384279474</c:v>
                </c:pt>
                <c:pt idx="119">
                  <c:v>118.77729257641923</c:v>
                </c:pt>
                <c:pt idx="120">
                  <c:v>120.5240174672489</c:v>
                </c:pt>
                <c:pt idx="121">
                  <c:v>122.96943231441048</c:v>
                </c:pt>
                <c:pt idx="122">
                  <c:v>121.31004366812228</c:v>
                </c:pt>
                <c:pt idx="123">
                  <c:v>120.5240174672489</c:v>
                </c:pt>
                <c:pt idx="124">
                  <c:v>120.43668122270743</c:v>
                </c:pt>
                <c:pt idx="125">
                  <c:v>120.69868995633186</c:v>
                </c:pt>
                <c:pt idx="126">
                  <c:v>122.00873362445415</c:v>
                </c:pt>
                <c:pt idx="127">
                  <c:v>122.09606986899564</c:v>
                </c:pt>
                <c:pt idx="128">
                  <c:v>121.7467248908297</c:v>
                </c:pt>
                <c:pt idx="129">
                  <c:v>121.7467248908297</c:v>
                </c:pt>
                <c:pt idx="130">
                  <c:v>120.87336244541484</c:v>
                </c:pt>
                <c:pt idx="131">
                  <c:v>121.39737991266375</c:v>
                </c:pt>
                <c:pt idx="132">
                  <c:v>117.81659388646288</c:v>
                </c:pt>
                <c:pt idx="133">
                  <c:v>121.1353711790393</c:v>
                </c:pt>
                <c:pt idx="134">
                  <c:v>120.34934497816595</c:v>
                </c:pt>
                <c:pt idx="135">
                  <c:v>118.68995633187774</c:v>
                </c:pt>
                <c:pt idx="136">
                  <c:v>121.83406113537119</c:v>
                </c:pt>
                <c:pt idx="137">
                  <c:v>121.65938864628822</c:v>
                </c:pt>
                <c:pt idx="138">
                  <c:v>121.39737991266375</c:v>
                </c:pt>
                <c:pt idx="13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7-45C1-A750-D440FB465014}"/>
            </c:ext>
          </c:extLst>
        </c:ser>
        <c:ser>
          <c:idx val="1"/>
          <c:order val="1"/>
          <c:tx>
            <c:v>Manufacturers' shipments</c:v>
          </c:tx>
          <c:marker>
            <c:symbol val="none"/>
          </c:marker>
          <c:cat>
            <c:numRef>
              <c:f>Data!$A$4:$A$143</c:f>
              <c:numCache>
                <c:formatCode>mmm\-yy</c:formatCode>
                <c:ptCount val="14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</c:numCache>
            </c:numRef>
          </c:cat>
          <c:val>
            <c:numRef>
              <c:f>Data!$D$4:$D$143</c:f>
              <c:numCache>
                <c:formatCode>0.0</c:formatCode>
                <c:ptCount val="140"/>
                <c:pt idx="0">
                  <c:v>100</c:v>
                </c:pt>
                <c:pt idx="1">
                  <c:v>101.55983794979795</c:v>
                </c:pt>
                <c:pt idx="2">
                  <c:v>99.670643374948554</c:v>
                </c:pt>
                <c:pt idx="3">
                  <c:v>99.094528043706816</c:v>
                </c:pt>
                <c:pt idx="4">
                  <c:v>100.17989372149339</c:v>
                </c:pt>
                <c:pt idx="5">
                  <c:v>99.39904319109128</c:v>
                </c:pt>
                <c:pt idx="6">
                  <c:v>99.658843674325425</c:v>
                </c:pt>
                <c:pt idx="7">
                  <c:v>100.37841855304941</c:v>
                </c:pt>
                <c:pt idx="8">
                  <c:v>100.25296907379466</c:v>
                </c:pt>
                <c:pt idx="9">
                  <c:v>100.77194900567741</c:v>
                </c:pt>
                <c:pt idx="10">
                  <c:v>102.02271753271475</c:v>
                </c:pt>
                <c:pt idx="11">
                  <c:v>101.03692479162373</c:v>
                </c:pt>
                <c:pt idx="12">
                  <c:v>100.95308479634193</c:v>
                </c:pt>
                <c:pt idx="13">
                  <c:v>102.4042412731911</c:v>
                </c:pt>
                <c:pt idx="14">
                  <c:v>102.10904168083796</c:v>
                </c:pt>
                <c:pt idx="15">
                  <c:v>102.46779405893255</c:v>
                </c:pt>
                <c:pt idx="16">
                  <c:v>102.05853067214035</c:v>
                </c:pt>
                <c:pt idx="17">
                  <c:v>102.1852222205662</c:v>
                </c:pt>
                <c:pt idx="18">
                  <c:v>103.11077437487121</c:v>
                </c:pt>
                <c:pt idx="19">
                  <c:v>102.62967770494889</c:v>
                </c:pt>
                <c:pt idx="20">
                  <c:v>102.09620691532264</c:v>
                </c:pt>
                <c:pt idx="21">
                  <c:v>101.0766711573408</c:v>
                </c:pt>
                <c:pt idx="22">
                  <c:v>99.444999931662252</c:v>
                </c:pt>
                <c:pt idx="23">
                  <c:v>98.664356412788678</c:v>
                </c:pt>
                <c:pt idx="24">
                  <c:v>95.738858080901096</c:v>
                </c:pt>
                <c:pt idx="25">
                  <c:v>96.19821845333388</c:v>
                </c:pt>
                <c:pt idx="26">
                  <c:v>97.004324491709568</c:v>
                </c:pt>
                <c:pt idx="27">
                  <c:v>97.021506513822985</c:v>
                </c:pt>
                <c:pt idx="28">
                  <c:v>96.170064776711399</c:v>
                </c:pt>
                <c:pt idx="29">
                  <c:v>96.835609436253762</c:v>
                </c:pt>
                <c:pt idx="30">
                  <c:v>96.474786935624408</c:v>
                </c:pt>
                <c:pt idx="31">
                  <c:v>95.543024413714988</c:v>
                </c:pt>
                <c:pt idx="32">
                  <c:v>95.063583843270379</c:v>
                </c:pt>
                <c:pt idx="33">
                  <c:v>94.127267045984823</c:v>
                </c:pt>
                <c:pt idx="34">
                  <c:v>93.66252435206178</c:v>
                </c:pt>
                <c:pt idx="35">
                  <c:v>91.779747156345252</c:v>
                </c:pt>
                <c:pt idx="36">
                  <c:v>91.596955266202997</c:v>
                </c:pt>
                <c:pt idx="37">
                  <c:v>91.464674384758354</c:v>
                </c:pt>
                <c:pt idx="38">
                  <c:v>91.688454717038383</c:v>
                </c:pt>
                <c:pt idx="39">
                  <c:v>92.264363036751604</c:v>
                </c:pt>
                <c:pt idx="40">
                  <c:v>92.067080281616299</c:v>
                </c:pt>
                <c:pt idx="41">
                  <c:v>92.713579800789418</c:v>
                </c:pt>
                <c:pt idx="42">
                  <c:v>92.034372329617653</c:v>
                </c:pt>
                <c:pt idx="43">
                  <c:v>92.301625256876861</c:v>
                </c:pt>
                <c:pt idx="44">
                  <c:v>92.723516397655871</c:v>
                </c:pt>
                <c:pt idx="45">
                  <c:v>92.621045292311422</c:v>
                </c:pt>
                <c:pt idx="46">
                  <c:v>92.414653993673326</c:v>
                </c:pt>
                <c:pt idx="47">
                  <c:v>94.389758686339306</c:v>
                </c:pt>
                <c:pt idx="48">
                  <c:v>94.593458827857077</c:v>
                </c:pt>
                <c:pt idx="49">
                  <c:v>94.66529210373767</c:v>
                </c:pt>
                <c:pt idx="50">
                  <c:v>94.628857936976061</c:v>
                </c:pt>
                <c:pt idx="51">
                  <c:v>94.558059718738079</c:v>
                </c:pt>
                <c:pt idx="52">
                  <c:v>95.145353716017425</c:v>
                </c:pt>
                <c:pt idx="53">
                  <c:v>94.651836303636784</c:v>
                </c:pt>
                <c:pt idx="54">
                  <c:v>94.788464448929091</c:v>
                </c:pt>
                <c:pt idx="55">
                  <c:v>95.822698076182917</c:v>
                </c:pt>
                <c:pt idx="56">
                  <c:v>96.305657857111541</c:v>
                </c:pt>
                <c:pt idx="57">
                  <c:v>97.09499588918132</c:v>
                </c:pt>
                <c:pt idx="58">
                  <c:v>98.948170320326156</c:v>
                </c:pt>
                <c:pt idx="59">
                  <c:v>98.934093485639707</c:v>
                </c:pt>
                <c:pt idx="60">
                  <c:v>99.677888807445086</c:v>
                </c:pt>
                <c:pt idx="61">
                  <c:v>100.06934913753834</c:v>
                </c:pt>
                <c:pt idx="62">
                  <c:v>100.26414773983225</c:v>
                </c:pt>
                <c:pt idx="63">
                  <c:v>100.97212992946159</c:v>
                </c:pt>
                <c:pt idx="64">
                  <c:v>101.98876751154498</c:v>
                </c:pt>
                <c:pt idx="65">
                  <c:v>102.23925243974783</c:v>
                </c:pt>
                <c:pt idx="66">
                  <c:v>102.03658736312222</c:v>
                </c:pt>
                <c:pt idx="67">
                  <c:v>102.80336105158834</c:v>
                </c:pt>
                <c:pt idx="68">
                  <c:v>103.18840400254869</c:v>
                </c:pt>
                <c:pt idx="69">
                  <c:v>103.02403620369098</c:v>
                </c:pt>
                <c:pt idx="70">
                  <c:v>101.83702747392363</c:v>
                </c:pt>
                <c:pt idx="71">
                  <c:v>100.99200311594491</c:v>
                </c:pt>
                <c:pt idx="72">
                  <c:v>100.6994946879617</c:v>
                </c:pt>
                <c:pt idx="73">
                  <c:v>101.22716912579104</c:v>
                </c:pt>
                <c:pt idx="74">
                  <c:v>100.86820973616794</c:v>
                </c:pt>
                <c:pt idx="75">
                  <c:v>100.80403591584093</c:v>
                </c:pt>
                <c:pt idx="76">
                  <c:v>100.56431563061861</c:v>
                </c:pt>
                <c:pt idx="77">
                  <c:v>99.714529992984794</c:v>
                </c:pt>
                <c:pt idx="78">
                  <c:v>98.841558969912143</c:v>
                </c:pt>
                <c:pt idx="79">
                  <c:v>98.413043438471746</c:v>
                </c:pt>
                <c:pt idx="80">
                  <c:v>97.693261540969672</c:v>
                </c:pt>
                <c:pt idx="81">
                  <c:v>96.681592257319537</c:v>
                </c:pt>
                <c:pt idx="82">
                  <c:v>96.187039787296285</c:v>
                </c:pt>
                <c:pt idx="83">
                  <c:v>96.013149429128319</c:v>
                </c:pt>
                <c:pt idx="84">
                  <c:v>94.788671460457607</c:v>
                </c:pt>
                <c:pt idx="85">
                  <c:v>94.600497248825093</c:v>
                </c:pt>
                <c:pt idx="86">
                  <c:v>89.160213059791346</c:v>
                </c:pt>
                <c:pt idx="87">
                  <c:v>76.350703741157375</c:v>
                </c:pt>
                <c:pt idx="88">
                  <c:v>78.057106425864532</c:v>
                </c:pt>
                <c:pt idx="89">
                  <c:v>86.363890429171022</c:v>
                </c:pt>
                <c:pt idx="90">
                  <c:v>90.409532506129025</c:v>
                </c:pt>
                <c:pt idx="91">
                  <c:v>91.152085751513695</c:v>
                </c:pt>
                <c:pt idx="92">
                  <c:v>91.871039595652121</c:v>
                </c:pt>
                <c:pt idx="93">
                  <c:v>92.87173723204279</c:v>
                </c:pt>
                <c:pt idx="94">
                  <c:v>93.922117823767408</c:v>
                </c:pt>
                <c:pt idx="95">
                  <c:v>96.540202832372103</c:v>
                </c:pt>
                <c:pt idx="96">
                  <c:v>99.249373268755122</c:v>
                </c:pt>
                <c:pt idx="97">
                  <c:v>98.39793153164355</c:v>
                </c:pt>
                <c:pt idx="98">
                  <c:v>99.774977591299276</c:v>
                </c:pt>
                <c:pt idx="99">
                  <c:v>101.20149960200999</c:v>
                </c:pt>
                <c:pt idx="100">
                  <c:v>102.25208720526315</c:v>
                </c:pt>
                <c:pt idx="101">
                  <c:v>104.15080434667239</c:v>
                </c:pt>
                <c:pt idx="102">
                  <c:v>106.38674458746469</c:v>
                </c:pt>
                <c:pt idx="103">
                  <c:v>106.39191989742646</c:v>
                </c:pt>
                <c:pt idx="104">
                  <c:v>107.53835421536265</c:v>
                </c:pt>
                <c:pt idx="105">
                  <c:v>109.91071558266918</c:v>
                </c:pt>
                <c:pt idx="106">
                  <c:v>111.27886011035064</c:v>
                </c:pt>
                <c:pt idx="107">
                  <c:v>112.44889382953312</c:v>
                </c:pt>
                <c:pt idx="108">
                  <c:v>114.0459940067059</c:v>
                </c:pt>
                <c:pt idx="109">
                  <c:v>115.16096244181458</c:v>
                </c:pt>
                <c:pt idx="110">
                  <c:v>118.38310945400453</c:v>
                </c:pt>
                <c:pt idx="111">
                  <c:v>119.24055454719193</c:v>
                </c:pt>
                <c:pt idx="112">
                  <c:v>120.84655624908942</c:v>
                </c:pt>
                <c:pt idx="113">
                  <c:v>122.31737889364382</c:v>
                </c:pt>
                <c:pt idx="114">
                  <c:v>120.39382026731803</c:v>
                </c:pt>
                <c:pt idx="115">
                  <c:v>120.24746255118694</c:v>
                </c:pt>
                <c:pt idx="116">
                  <c:v>120.41679864122831</c:v>
                </c:pt>
                <c:pt idx="117">
                  <c:v>121.63548025810216</c:v>
                </c:pt>
                <c:pt idx="118">
                  <c:v>120.62981433052782</c:v>
                </c:pt>
                <c:pt idx="119">
                  <c:v>119.35937962853569</c:v>
                </c:pt>
                <c:pt idx="120">
                  <c:v>121.08420641177695</c:v>
                </c:pt>
                <c:pt idx="121">
                  <c:v>119.69101338765043</c:v>
                </c:pt>
                <c:pt idx="122">
                  <c:v>119.02691781605729</c:v>
                </c:pt>
                <c:pt idx="123">
                  <c:v>118.67665294687993</c:v>
                </c:pt>
                <c:pt idx="124">
                  <c:v>118.65015536248562</c:v>
                </c:pt>
                <c:pt idx="125">
                  <c:v>118.709360891629</c:v>
                </c:pt>
                <c:pt idx="126">
                  <c:v>119.41734308125835</c:v>
                </c:pt>
                <c:pt idx="127">
                  <c:v>120.98049323001179</c:v>
                </c:pt>
                <c:pt idx="128">
                  <c:v>121.29701508954791</c:v>
                </c:pt>
                <c:pt idx="129">
                  <c:v>119.32584363042295</c:v>
                </c:pt>
                <c:pt idx="130">
                  <c:v>119.91810591888594</c:v>
                </c:pt>
                <c:pt idx="131">
                  <c:v>119.80528420086758</c:v>
                </c:pt>
                <c:pt idx="132">
                  <c:v>118.9374884877567</c:v>
                </c:pt>
                <c:pt idx="133">
                  <c:v>120.45737306030905</c:v>
                </c:pt>
                <c:pt idx="134">
                  <c:v>120.95047644238308</c:v>
                </c:pt>
                <c:pt idx="135">
                  <c:v>121.93626918347407</c:v>
                </c:pt>
                <c:pt idx="136">
                  <c:v>121.06826645883466</c:v>
                </c:pt>
                <c:pt idx="137">
                  <c:v>121.71538701984291</c:v>
                </c:pt>
                <c:pt idx="138">
                  <c:v>#N/A</c:v>
                </c:pt>
                <c:pt idx="13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F-4D14-9CD9-F6D7F0EA1C19}"/>
            </c:ext>
          </c:extLst>
        </c:ser>
        <c:ser>
          <c:idx val="2"/>
          <c:order val="2"/>
          <c:tx>
            <c:v>Industrial production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Data!$A$4:$A$143</c:f>
              <c:numCache>
                <c:formatCode>mmm\-yy</c:formatCode>
                <c:ptCount val="14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</c:numCache>
            </c:numRef>
          </c:cat>
          <c:val>
            <c:numRef>
              <c:f>Data!$C$4:$C$143</c:f>
              <c:numCache>
                <c:formatCode>0.0</c:formatCode>
                <c:ptCount val="140"/>
                <c:pt idx="0">
                  <c:v>100</c:v>
                </c:pt>
                <c:pt idx="1">
                  <c:v>100.47854005163366</c:v>
                </c:pt>
                <c:pt idx="2">
                  <c:v>100.88964854296141</c:v>
                </c:pt>
                <c:pt idx="3">
                  <c:v>100.78524164717741</c:v>
                </c:pt>
                <c:pt idx="4">
                  <c:v>100.88078668491947</c:v>
                </c:pt>
                <c:pt idx="5">
                  <c:v>101.06800606259637</c:v>
                </c:pt>
                <c:pt idx="6">
                  <c:v>100.73858960015501</c:v>
                </c:pt>
                <c:pt idx="7">
                  <c:v>101.34058442768338</c:v>
                </c:pt>
                <c:pt idx="8">
                  <c:v>101.88176861867161</c:v>
                </c:pt>
                <c:pt idx="9">
                  <c:v>101.76228640080475</c:v>
                </c:pt>
                <c:pt idx="10">
                  <c:v>102.02152105813957</c:v>
                </c:pt>
                <c:pt idx="11">
                  <c:v>102.24133575354186</c:v>
                </c:pt>
                <c:pt idx="12">
                  <c:v>101.85009004293244</c:v>
                </c:pt>
                <c:pt idx="13">
                  <c:v>102.62137682103349</c:v>
                </c:pt>
                <c:pt idx="14">
                  <c:v>103.63631363328305</c:v>
                </c:pt>
                <c:pt idx="15">
                  <c:v>103.72167263011423</c:v>
                </c:pt>
                <c:pt idx="16">
                  <c:v>104.14123551975906</c:v>
                </c:pt>
                <c:pt idx="17">
                  <c:v>104.48572732312537</c:v>
                </c:pt>
                <c:pt idx="18">
                  <c:v>104.70778294338281</c:v>
                </c:pt>
                <c:pt idx="19">
                  <c:v>104.54154680885179</c:v>
                </c:pt>
                <c:pt idx="20">
                  <c:v>104.85680468177546</c:v>
                </c:pt>
                <c:pt idx="21">
                  <c:v>104.87656559285206</c:v>
                </c:pt>
                <c:pt idx="22">
                  <c:v>105.52511061660319</c:v>
                </c:pt>
                <c:pt idx="23">
                  <c:v>105.54273246304535</c:v>
                </c:pt>
                <c:pt idx="24">
                  <c:v>104.70462527654148</c:v>
                </c:pt>
                <c:pt idx="25">
                  <c:v>104.03672677317543</c:v>
                </c:pt>
                <c:pt idx="26">
                  <c:v>103.68052103500895</c:v>
                </c:pt>
                <c:pt idx="27">
                  <c:v>103.10867687048841</c:v>
                </c:pt>
                <c:pt idx="28">
                  <c:v>102.64215634373804</c:v>
                </c:pt>
                <c:pt idx="29">
                  <c:v>102.32771335257989</c:v>
                </c:pt>
                <c:pt idx="30">
                  <c:v>102.96994303322735</c:v>
                </c:pt>
                <c:pt idx="31">
                  <c:v>102.79392830808925</c:v>
                </c:pt>
                <c:pt idx="32">
                  <c:v>102.50515413022868</c:v>
                </c:pt>
                <c:pt idx="33">
                  <c:v>102.0195857139465</c:v>
                </c:pt>
                <c:pt idx="34">
                  <c:v>101.28649657512969</c:v>
                </c:pt>
                <c:pt idx="35">
                  <c:v>100.78789002233634</c:v>
                </c:pt>
                <c:pt idx="36">
                  <c:v>101.28904308064691</c:v>
                </c:pt>
                <c:pt idx="37">
                  <c:v>100.76354539190773</c:v>
                </c:pt>
                <c:pt idx="38">
                  <c:v>99.989712098868438</c:v>
                </c:pt>
                <c:pt idx="39">
                  <c:v>100.30955369114407</c:v>
                </c:pt>
                <c:pt idx="40">
                  <c:v>100.08281248189293</c:v>
                </c:pt>
                <c:pt idx="41">
                  <c:v>100.56827904737544</c:v>
                </c:pt>
                <c:pt idx="42">
                  <c:v>100.68409429729752</c:v>
                </c:pt>
                <c:pt idx="43">
                  <c:v>100.57968741093457</c:v>
                </c:pt>
                <c:pt idx="44">
                  <c:v>100.49055957651693</c:v>
                </c:pt>
                <c:pt idx="45">
                  <c:v>100.56033394074073</c:v>
                </c:pt>
                <c:pt idx="46">
                  <c:v>100.17387566050367</c:v>
                </c:pt>
                <c:pt idx="47">
                  <c:v>100.8831294699953</c:v>
                </c:pt>
                <c:pt idx="48">
                  <c:v>100.65414734531004</c:v>
                </c:pt>
                <c:pt idx="49">
                  <c:v>100.26687419272848</c:v>
                </c:pt>
                <c:pt idx="50">
                  <c:v>100.89188946781653</c:v>
                </c:pt>
                <c:pt idx="51">
                  <c:v>101.90275186181752</c:v>
                </c:pt>
                <c:pt idx="52">
                  <c:v>101.99075922438658</c:v>
                </c:pt>
                <c:pt idx="53">
                  <c:v>102.20364741536103</c:v>
                </c:pt>
                <c:pt idx="54">
                  <c:v>101.94848716685374</c:v>
                </c:pt>
                <c:pt idx="55">
                  <c:v>101.48583732848952</c:v>
                </c:pt>
                <c:pt idx="56">
                  <c:v>101.60389351268779</c:v>
                </c:pt>
                <c:pt idx="57">
                  <c:v>102.86808266180263</c:v>
                </c:pt>
                <c:pt idx="58">
                  <c:v>103.13291964069633</c:v>
                </c:pt>
                <c:pt idx="59">
                  <c:v>103.37514362233414</c:v>
                </c:pt>
                <c:pt idx="60">
                  <c:v>103.37320827814105</c:v>
                </c:pt>
                <c:pt idx="61">
                  <c:v>103.62449782884116</c:v>
                </c:pt>
                <c:pt idx="62">
                  <c:v>104.09550021472285</c:v>
                </c:pt>
                <c:pt idx="63">
                  <c:v>105.27789548415166</c:v>
                </c:pt>
                <c:pt idx="64">
                  <c:v>104.2856735387997</c:v>
                </c:pt>
                <c:pt idx="65">
                  <c:v>105.14598629109774</c:v>
                </c:pt>
                <c:pt idx="66">
                  <c:v>105.27891408635854</c:v>
                </c:pt>
                <c:pt idx="67">
                  <c:v>105.99438137873318</c:v>
                </c:pt>
                <c:pt idx="68">
                  <c:v>106.04052413407319</c:v>
                </c:pt>
                <c:pt idx="69">
                  <c:v>105.86318521664511</c:v>
                </c:pt>
                <c:pt idx="70">
                  <c:v>105.94762746206905</c:v>
                </c:pt>
                <c:pt idx="71">
                  <c:v>105.98073209031891</c:v>
                </c:pt>
                <c:pt idx="72">
                  <c:v>105.282682914524</c:v>
                </c:pt>
                <c:pt idx="73">
                  <c:v>104.73803547603238</c:v>
                </c:pt>
                <c:pt idx="74">
                  <c:v>104.74924011915012</c:v>
                </c:pt>
                <c:pt idx="75">
                  <c:v>104.17749781485026</c:v>
                </c:pt>
                <c:pt idx="76">
                  <c:v>104.32295443609777</c:v>
                </c:pt>
                <c:pt idx="77">
                  <c:v>104.45017804957901</c:v>
                </c:pt>
                <c:pt idx="78">
                  <c:v>103.90339153703188</c:v>
                </c:pt>
                <c:pt idx="79">
                  <c:v>104.69352249364441</c:v>
                </c:pt>
                <c:pt idx="80">
                  <c:v>104.3662450958375</c:v>
                </c:pt>
                <c:pt idx="81">
                  <c:v>103.4777170247247</c:v>
                </c:pt>
                <c:pt idx="82">
                  <c:v>104.04976490026559</c:v>
                </c:pt>
                <c:pt idx="83">
                  <c:v>103.83860834246386</c:v>
                </c:pt>
                <c:pt idx="84">
                  <c:v>103.22245491599674</c:v>
                </c:pt>
                <c:pt idx="85">
                  <c:v>103.56327974199723</c:v>
                </c:pt>
                <c:pt idx="86">
                  <c:v>99.42184049237575</c:v>
                </c:pt>
                <c:pt idx="87">
                  <c:v>86.256590364875223</c:v>
                </c:pt>
                <c:pt idx="88">
                  <c:v>87.610925949672506</c:v>
                </c:pt>
                <c:pt idx="89">
                  <c:v>93.379992175433614</c:v>
                </c:pt>
                <c:pt idx="90">
                  <c:v>96.771127880678904</c:v>
                </c:pt>
                <c:pt idx="91">
                  <c:v>97.714049394428471</c:v>
                </c:pt>
                <c:pt idx="92">
                  <c:v>97.675342454040759</c:v>
                </c:pt>
                <c:pt idx="93">
                  <c:v>98.321340972274712</c:v>
                </c:pt>
                <c:pt idx="94">
                  <c:v>98.756590364168645</c:v>
                </c:pt>
                <c:pt idx="95">
                  <c:v>100.03086369397369</c:v>
                </c:pt>
                <c:pt idx="96">
                  <c:v>100.65180456023421</c:v>
                </c:pt>
                <c:pt idx="97">
                  <c:v>97.283994883210653</c:v>
                </c:pt>
                <c:pt idx="98">
                  <c:v>100.01965905085592</c:v>
                </c:pt>
                <c:pt idx="99">
                  <c:v>100.16104125385488</c:v>
                </c:pt>
                <c:pt idx="100">
                  <c:v>101.03194748794655</c:v>
                </c:pt>
                <c:pt idx="101">
                  <c:v>101.50213499206274</c:v>
                </c:pt>
                <c:pt idx="102">
                  <c:v>101.92842067511508</c:v>
                </c:pt>
                <c:pt idx="103">
                  <c:v>101.90234442093478</c:v>
                </c:pt>
                <c:pt idx="104">
                  <c:v>100.83719044451769</c:v>
                </c:pt>
                <c:pt idx="105">
                  <c:v>102.22116740158249</c:v>
                </c:pt>
                <c:pt idx="106">
                  <c:v>103.15237497111087</c:v>
                </c:pt>
                <c:pt idx="107">
                  <c:v>103.07740573563197</c:v>
                </c:pt>
                <c:pt idx="108">
                  <c:v>103.09757408759133</c:v>
                </c:pt>
                <c:pt idx="109">
                  <c:v>103.74051679920461</c:v>
                </c:pt>
                <c:pt idx="110">
                  <c:v>104.58330956528118</c:v>
                </c:pt>
                <c:pt idx="111">
                  <c:v>104.81677354909775</c:v>
                </c:pt>
                <c:pt idx="112">
                  <c:v>104.88145489286612</c:v>
                </c:pt>
                <c:pt idx="113">
                  <c:v>104.73528525007379</c:v>
                </c:pt>
                <c:pt idx="114">
                  <c:v>104.96762877146277</c:v>
                </c:pt>
                <c:pt idx="115">
                  <c:v>105.08965750426786</c:v>
                </c:pt>
                <c:pt idx="116">
                  <c:v>105.45869764908313</c:v>
                </c:pt>
                <c:pt idx="117">
                  <c:v>105.36865308210032</c:v>
                </c:pt>
                <c:pt idx="118">
                  <c:v>105.02395755829264</c:v>
                </c:pt>
                <c:pt idx="119">
                  <c:v>103.7209596085694</c:v>
                </c:pt>
                <c:pt idx="120">
                  <c:v>104.65909368252559</c:v>
                </c:pt>
                <c:pt idx="121">
                  <c:v>104.71277410361755</c:v>
                </c:pt>
                <c:pt idx="122">
                  <c:v>104.72703455335596</c:v>
                </c:pt>
                <c:pt idx="123">
                  <c:v>105.14445838778741</c:v>
                </c:pt>
                <c:pt idx="124">
                  <c:v>104.8967339448114</c:v>
                </c:pt>
                <c:pt idx="125">
                  <c:v>104.28557167857902</c:v>
                </c:pt>
                <c:pt idx="126">
                  <c:v>104.9897324676152</c:v>
                </c:pt>
                <c:pt idx="127">
                  <c:v>105.01305849583693</c:v>
                </c:pt>
                <c:pt idx="128">
                  <c:v>105.23002110505995</c:v>
                </c:pt>
                <c:pt idx="129">
                  <c:v>104.4864403446702</c:v>
                </c:pt>
                <c:pt idx="130">
                  <c:v>104.80088332640732</c:v>
                </c:pt>
                <c:pt idx="131">
                  <c:v>104.54022262598286</c:v>
                </c:pt>
                <c:pt idx="132">
                  <c:v>103.37096734386489</c:v>
                </c:pt>
                <c:pt idx="133">
                  <c:v>104.63780486813864</c:v>
                </c:pt>
                <c:pt idx="134">
                  <c:v>104.40698925005998</c:v>
                </c:pt>
                <c:pt idx="135">
                  <c:v>104.40230367048729</c:v>
                </c:pt>
                <c:pt idx="136">
                  <c:v>105.19467555195494</c:v>
                </c:pt>
                <c:pt idx="137">
                  <c:v>105.47581019442185</c:v>
                </c:pt>
                <c:pt idx="138">
                  <c:v>104.80281868002139</c:v>
                </c:pt>
                <c:pt idx="13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F-4D14-9CD9-F6D7F0EA1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55584"/>
        <c:axId val="141557120"/>
      </c:lineChart>
      <c:dateAx>
        <c:axId val="14155558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 panose="020B0502020104020203" pitchFamily="34" charset="0"/>
              </a:defRPr>
            </a:pPr>
            <a:endParaRPr lang="en-US"/>
          </a:p>
        </c:txPr>
        <c:crossAx val="141557120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141557120"/>
        <c:scaling>
          <c:orientation val="minMax"/>
          <c:min val="7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Gill Sans MT" panose="020B0502020104020203" pitchFamily="34" charset="0"/>
              </a:defRPr>
            </a:pPr>
            <a:endParaRPr lang="en-US"/>
          </a:p>
        </c:txPr>
        <c:crossAx val="141555584"/>
        <c:crosses val="autoZero"/>
        <c:crossBetween val="midCat"/>
      </c:valAx>
      <c:valAx>
        <c:axId val="577565528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577564544"/>
        <c:crosses val="max"/>
        <c:crossBetween val="midCat"/>
      </c:valAx>
      <c:dateAx>
        <c:axId val="577564544"/>
        <c:scaling>
          <c:orientation val="minMax"/>
        </c:scaling>
        <c:delete val="0"/>
        <c:axPos val="t"/>
        <c:numFmt formatCode="m/d/yy" sourceLinked="1"/>
        <c:majorTickMark val="none"/>
        <c:minorTickMark val="none"/>
        <c:tickLblPos val="none"/>
        <c:crossAx val="577565528"/>
        <c:crosses val="max"/>
        <c:auto val="1"/>
        <c:lblOffset val="100"/>
        <c:baseTimeUnit val="months"/>
      </c:dateAx>
      <c:spPr>
        <a:ln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3</xdr:row>
      <xdr:rowOff>22679</xdr:rowOff>
    </xdr:from>
    <xdr:to>
      <xdr:col>9</xdr:col>
      <xdr:colOff>600982</xdr:colOff>
      <xdr:row>18</xdr:row>
      <xdr:rowOff>181428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0.09661</cdr:x>
      <cdr:y>0.00384</cdr:y>
    </cdr:from>
    <cdr:to>
      <cdr:x>0.73069</cdr:x>
      <cdr:y>0.15854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20547" y="14671"/>
          <a:ext cx="4072758" cy="591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tx1">
                <a:lumMod val="65000"/>
                <a:lumOff val="35000"/>
              </a:schemeClr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0.75047</cdr:x>
      <cdr:y>0.3197</cdr:y>
    </cdr:from>
    <cdr:to>
      <cdr:x>0.9531</cdr:x>
      <cdr:y>0.39777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FE170E4-8867-4105-8D77-C746669E9A4E}"/>
            </a:ext>
          </a:extLst>
        </cdr:cNvPr>
        <cdr:cNvSpPr txBox="1"/>
      </cdr:nvSpPr>
      <cdr:spPr>
        <a:xfrm xmlns:a="http://schemas.openxmlformats.org/drawingml/2006/main">
          <a:off x="4535714" y="975178"/>
          <a:ext cx="1224643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0.74841</cdr:x>
      <cdr:y>0.09206</cdr:y>
    </cdr:from>
    <cdr:to>
      <cdr:x>0.96417</cdr:x>
      <cdr:y>0.17013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1962229-DC12-4913-94C3-E45859AF8903}"/>
            </a:ext>
          </a:extLst>
        </cdr:cNvPr>
        <cdr:cNvSpPr txBox="1"/>
      </cdr:nvSpPr>
      <cdr:spPr>
        <a:xfrm xmlns:a="http://schemas.openxmlformats.org/drawingml/2006/main">
          <a:off x="4504963" y="264510"/>
          <a:ext cx="1298734" cy="224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Freight TSI</a:t>
          </a:r>
        </a:p>
      </cdr:txBody>
    </cdr:sp>
  </cdr:relSizeAnchor>
  <cdr:relSizeAnchor xmlns:cdr="http://schemas.openxmlformats.org/drawingml/2006/chartDrawing">
    <cdr:from>
      <cdr:x>0.71498</cdr:x>
      <cdr:y>0.66918</cdr:y>
    </cdr:from>
    <cdr:to>
      <cdr:x>0.93074</cdr:x>
      <cdr:y>0.82353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182EECB0-8165-4070-8FDD-C4EA4FBEBE83}"/>
            </a:ext>
          </a:extLst>
        </cdr:cNvPr>
        <cdr:cNvSpPr txBox="1"/>
      </cdr:nvSpPr>
      <cdr:spPr>
        <a:xfrm xmlns:a="http://schemas.openxmlformats.org/drawingml/2006/main">
          <a:off x="4303739" y="1922802"/>
          <a:ext cx="1298734" cy="443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Manufacturers' shipments</a:t>
          </a:r>
        </a:p>
      </cdr:txBody>
    </cdr:sp>
  </cdr:relSizeAnchor>
  <cdr:relSizeAnchor xmlns:cdr="http://schemas.openxmlformats.org/drawingml/2006/chartDrawing">
    <cdr:from>
      <cdr:x>0.31782</cdr:x>
      <cdr:y>0.35964</cdr:y>
    </cdr:from>
    <cdr:to>
      <cdr:x>0.53358</cdr:x>
      <cdr:y>0.43769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82EECB0-8165-4070-8FDD-C4EA4FBEBE83}"/>
            </a:ext>
          </a:extLst>
        </cdr:cNvPr>
        <cdr:cNvSpPr txBox="1"/>
      </cdr:nvSpPr>
      <cdr:spPr>
        <a:xfrm xmlns:a="http://schemas.openxmlformats.org/drawingml/2006/main">
          <a:off x="1913052" y="1033366"/>
          <a:ext cx="1298734" cy="224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Industrial production</a:t>
          </a:r>
        </a:p>
      </cdr:txBody>
    </cdr:sp>
  </cdr:relSizeAnchor>
  <cdr:relSizeAnchor xmlns:cdr="http://schemas.openxmlformats.org/drawingml/2006/chartDrawing">
    <cdr:from>
      <cdr:x>0.04562</cdr:x>
      <cdr:y>0.09291</cdr:y>
    </cdr:from>
    <cdr:to>
      <cdr:x>0.63496</cdr:x>
      <cdr:y>0.28819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A8683E-E26F-49C3-B81E-65E70B2A84EE}"/>
            </a:ext>
          </a:extLst>
        </cdr:cNvPr>
        <cdr:cNvSpPr txBox="1"/>
      </cdr:nvSpPr>
      <cdr:spPr>
        <a:xfrm xmlns:a="http://schemas.openxmlformats.org/drawingml/2006/main">
          <a:off x="274618" y="266965"/>
          <a:ext cx="3547441" cy="561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Gill Sans MT" panose="020B0502020104020203" pitchFamily="34" charset="0"/>
            </a:rPr>
            <a:t>Economic recession (February to April 2020) and </a:t>
          </a:r>
        </a:p>
        <a:p xmlns:a="http://schemas.openxmlformats.org/drawingml/2006/main">
          <a:r>
            <a:rPr lang="en-US" sz="1000">
              <a:latin typeface="Gill Sans MT" panose="020B0502020104020203" pitchFamily="34" charset="0"/>
            </a:rPr>
            <a:t>COVID-19 national</a:t>
          </a:r>
          <a:r>
            <a:rPr lang="en-US" sz="1000" baseline="0">
              <a:latin typeface="Gill Sans MT" panose="020B0502020104020203" pitchFamily="34" charset="0"/>
            </a:rPr>
            <a:t> declaration of emergency (March 2020)</a:t>
          </a:r>
          <a:endParaRPr lang="en-US" sz="1000"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0.49431</cdr:x>
      <cdr:y>0.1247</cdr:y>
    </cdr:from>
    <cdr:to>
      <cdr:x>0.61691</cdr:x>
      <cdr:y>0.13055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54433FD0-864B-4207-86A3-BFFD097C2B06}"/>
            </a:ext>
          </a:extLst>
        </cdr:cNvPr>
        <cdr:cNvCxnSpPr/>
      </cdr:nvCxnSpPr>
      <cdr:spPr>
        <a:xfrm xmlns:a="http://schemas.openxmlformats.org/drawingml/2006/main" flipV="1">
          <a:off x="2975407" y="358321"/>
          <a:ext cx="737982" cy="1678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6DA3511-92EB-4901-802D-0B3CBE17441C}" autoFormatId="16" applyNumberFormats="0" applyBorderFormats="0" applyFontFormats="0" applyPatternFormats="0" applyAlignmentFormats="0" applyWidthHeightFormats="0">
  <queryTableRefresh nextId="6">
    <queryTableFields count="5">
      <queryTableField id="1" name="Column1.id" tableColumnId="1"/>
      <queryTableField id="2" name="Column1.obs_date" tableColumnId="2"/>
      <queryTableField id="3" name="Column1.tsi_freight" tableColumnId="3"/>
      <queryTableField id="4" name="Column1.ind_pro" tableColumnId="4"/>
      <queryTableField id="5" name="Column1.manuf" tableColumnId="5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" displayName="Table5" ref="A3:H143" totalsRowShown="0" dataDxfId="9" tableBorderDxfId="8">
  <tableColumns count="8">
    <tableColumn id="1" xr3:uid="{00000000-0010-0000-0000-000001000000}" name="Date" dataDxfId="7">
      <calculatedColumnFormula>DATE(YEAR(Parameters!$B$7), MONTH(Parameters!$B$6)+ROW($A4)-ROW($A$4), 1)</calculatedColumnFormula>
    </tableColumn>
    <tableColumn id="2" xr3:uid="{00000000-0010-0000-0000-000002000000}" name="TSI Freight" dataDxfId="6">
      <calculatedColumnFormula>IF(VLOOKUP(CONCATENATE("SATD",YEAR($A4),IF(MONTH($A4)&lt;10,CONCATENATE(0,MONTH($A4)),MONTH($A4))),Query!$A:$E,3,FALSE)=0,#N/A,VLOOKUP(CONCATENATE("SATD",YEAR($A4),IF(MONTH($A4)&lt;10,CONCATENATE(0,MONTH($A4)),MONTH($A4))),Query!$A:$E,3,FALSE)/VLOOKUP(CONCATENATE("SATD",YEAR($A$4),IF(MONTH($A$4)&lt;10,CONCATENATE(0,MONTH($A$4)),MONTH($A$4))),Query!$A:$E,3,FALSE)*100)</calculatedColumnFormula>
    </tableColumn>
    <tableColumn id="3" xr3:uid="{00000000-0010-0000-0000-000003000000}" name="Industrial Production" dataDxfId="5">
      <calculatedColumnFormula>IF(VLOOKUP(CONCATENATE("SATD",YEAR($A4),IF(MONTH($A4)&lt;10,CONCATENATE(0,MONTH($A4)),MONTH($A4))),Query!$A:$E,4,FALSE)=0,#N/A,VLOOKUP(CONCATENATE("SATD",YEAR($A4),IF(MONTH($A4)&lt;10,CONCATENATE(0,MONTH($A4)),MONTH($A4))),Query!$A:$E,4,FALSE)/VLOOKUP(CONCATENATE("SATD",YEAR($A$4),IF(MONTH($A$4)&lt;10,CONCATENATE(0,MONTH($A$4)),MONTH($A$4))),Query!$A:$E,4,FALSE)*100)</calculatedColumnFormula>
    </tableColumn>
    <tableColumn id="4" xr3:uid="{00000000-0010-0000-0000-000004000000}" name="Manufacturers' Shipments" dataDxfId="4">
      <calculatedColumnFormula>IF(VLOOKUP(CONCATENATE("SATD",YEAR($A4),IF(MONTH($A4)&lt;10,CONCATENATE(0,MONTH($A4)),MONTH($A4))),Query!$A:$E,5,FALSE)=0,#N/A,VLOOKUP(CONCATENATE("SATD",YEAR($A4),IF(MONTH($A4)&lt;10,CONCATENATE(0,MONTH($A4)),MONTH($A4))),Query!$A:$E,5,FALSE)/VLOOKUP(CONCATENATE("SATD",YEAR($A$4),IF(MONTH($A$4)&lt;10,CONCATENATE(0,MONTH($A$4)),MONTH($A$4))),Query!$A:$E,5,FALSE)*100)</calculatedColumnFormula>
    </tableColumn>
    <tableColumn id="7" xr3:uid="{615BA1C0-8911-492F-B3BC-95D4D1DA36CF}" name=" "/>
    <tableColumn id="6" xr3:uid="{99496DCB-15EE-4A55-9992-978D1DF177C6}" name="TSI Freight2" dataDxfId="3">
      <calculatedColumnFormula>(Table5[[#This Row],[TSI Freight]]-VLOOKUP(DATE(YEAR(Table5[[#This Row],[Date]]-1),MONTH(Table5[[#This Row],[Date]]),1),A$4:C$143,2,FALSE))/VLOOKUP(DATE(YEAR(Table5[[#This Row],[Date]]-1),MONTH(Table5[[#This Row],[Date]]),1),A$4:C$143,2,FALSE)*100</calculatedColumnFormula>
    </tableColumn>
    <tableColumn id="8" xr3:uid="{6A3E4C3F-51CF-4086-8812-664957D61B65}" name="Industrial Production2" dataDxfId="2"/>
    <tableColumn id="9" xr3:uid="{CF65B0B7-8079-4AFD-B782-CF43E0A66D74}" name="Manufacturers' Shipments3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696CE5-C558-428A-9DE3-8F3967D89BAD}" name="bw6n_ddqk" displayName="bw6n_ddqk" ref="A1:E296" tableType="queryTable" totalsRowShown="0">
  <autoFilter ref="A1:E296" xr:uid="{BF696CE5-C558-428A-9DE3-8F3967D89BAD}"/>
  <tableColumns count="5">
    <tableColumn id="1" xr3:uid="{776BFE1A-C353-4722-AAE6-E7839F38B149}" uniqueName="1" name="Column1.id" queryTableFieldId="1"/>
    <tableColumn id="2" xr3:uid="{FA7FD6AD-0EB5-440B-A41B-13C63C86026A}" uniqueName="2" name="Column1.obs_date" queryTableFieldId="2" dataDxfId="0"/>
    <tableColumn id="3" xr3:uid="{3A4C78CE-7A50-461D-96A4-74029D533530}" uniqueName="3" name="Column1.tsi_freight" queryTableFieldId="3"/>
    <tableColumn id="4" xr3:uid="{AECD6291-AC60-412F-AD48-FFFE26197E94}" uniqueName="4" name="Column1.ind_pro" queryTableFieldId="4"/>
    <tableColumn id="5" xr3:uid="{B82388D1-72F9-4FF4-AADE-3A817A73DD7C}" uniqueName="5" name="Column1.manuf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="125" zoomScaleNormal="80" workbookViewId="0">
      <selection activeCell="M8" sqref="M8"/>
    </sheetView>
  </sheetViews>
  <sheetFormatPr baseColWidth="10" defaultColWidth="8.83203125" defaultRowHeight="15" x14ac:dyDescent="0.2"/>
  <sheetData>
    <row r="1" spans="1:13" ht="18.75" customHeight="1" x14ac:dyDescent="0.2">
      <c r="A1" s="20" t="str">
        <f>CONCATENATE("FIGURE ",Parameters!$B$1,"  Industrial Production, Manufacturers’ Shipments, and Freight Transportation Services Index (seasonally adjusted): ",TEXT(Parameters!$B$7,"mmmm yyyy"),Parameters!C7,TEXT(Parameters!$B$8,"mmmm yyyy"))</f>
        <v>FIGURE 4-3  Industrial Production, Manufacturers’ Shipments, and Freight Transportation Services Index (seasonally adjusted): January 2013—July 2024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0.2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">
      <c r="A3" s="10"/>
    </row>
    <row r="20" spans="1:10" ht="38.5" customHeight="1" x14ac:dyDescent="0.2">
      <c r="A20" s="23" t="str">
        <f>CONCATENATE("NOTES: The Transportation Services Index is a weighted and chained index. All indexes re-indexed to January ",YEAR(Data!$A$4), " to facilitate visual comparison. ")</f>
        <v xml:space="preserve">NOTES: The Transportation Services Index is a weighted and chained index. All indexes re-indexed to January 2013 to facilitate visual comparison. 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39" customHeight="1" x14ac:dyDescent="0.2">
      <c r="A21" s="21" t="str">
        <f ca="1">CONCATENATE(Parameters!$B$2,TEXT(Parameters!$B$5,"mmmm")," ",TEXT(Parameters!$B$5,"yyyy"),".",CHAR(10),Parameters!$B$3,TEXT(Parameters!$B$5,"mmmm")," ",TEXT(Parameters!$B$5,"yyyy"),".",CHAR(10),Parameters!$B$4,TEXT(Parameters!$B$5,"mmmm")," ",TEXT(Parameters!$B$5,"yyyy"),".")</f>
        <v>SOURCES: Industrial Production: Board of Governors of the Federal Reserve System, Industrial Production Index [INDPRO], retrieved from FRED, Federal Reserve Bank of St. Louis https://research.stlouisfed.org/fred2/series/INDPRO/ as of December 2024.
Manufacturers’ Shipments: U.S. Bureau of the Census, Value of Manufacturers’ Shipments for All Manufacturing Industries [AMTMVS], retrieved from FRED, Federal Reserve Bank of St. Louis https://research.stlouisfed.org/fred2/series/AMTMVS/ as of December 2024.
Freight TSI: U.S. Department of Transportation, Bureau of Transportation Statistics, Transportation Services Index, available at www.transtats.bts.gov/OSEA/TSI/ as of December 2024.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10" ht="46.5" customHeigh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ht="35.2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</sheetData>
  <mergeCells count="5">
    <mergeCell ref="A1:M2"/>
    <mergeCell ref="A21:J21"/>
    <mergeCell ref="A22:J22"/>
    <mergeCell ref="A23:J23"/>
    <mergeCell ref="A20:J20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7"/>
  <sheetViews>
    <sheetView workbookViewId="0">
      <pane xSplit="1" ySplit="3" topLeftCell="D112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baseColWidth="10" defaultColWidth="8.83203125" defaultRowHeight="15" x14ac:dyDescent="0.2"/>
  <cols>
    <col min="1" max="1" width="24.5" style="3" customWidth="1"/>
    <col min="2" max="2" width="12.33203125" customWidth="1"/>
    <col min="3" max="3" width="21.5" style="4" customWidth="1"/>
    <col min="4" max="4" width="26.5" customWidth="1"/>
    <col min="5" max="5" width="2.5" customWidth="1"/>
    <col min="6" max="6" width="13" bestFit="1" customWidth="1"/>
    <col min="7" max="7" width="22.1640625" bestFit="1" customWidth="1"/>
    <col min="8" max="8" width="26.83203125" bestFit="1" customWidth="1"/>
    <col min="9" max="9" width="1.83203125" customWidth="1"/>
    <col min="10" max="10" width="19.33203125" bestFit="1" customWidth="1"/>
    <col min="11" max="11" width="30" bestFit="1" customWidth="1"/>
  </cols>
  <sheetData>
    <row r="1" spans="1:12" ht="57" customHeight="1" x14ac:dyDescent="0.2">
      <c r="A1" s="24" t="str">
        <f>CONCATENATE("Figure ",Parameters!$B$1,": Industrial Production, Manufacturers’ Shipments, and Freight Transportation Services Index (seasonally adjusted), ",TEXT(Parameters!$B$7,"mmmm yyyy"), " to ",TEXT(Parameters!$B$8,"mmmm yyyy"))</f>
        <v>Figure 4-3: Industrial Production, Manufacturers’ Shipments, and Freight Transportation Services Index (seasonally adjusted), January 2013 to July 2024</v>
      </c>
      <c r="B1" s="24"/>
      <c r="C1" s="24"/>
      <c r="D1" s="24"/>
      <c r="F1" s="9"/>
      <c r="G1" s="9"/>
      <c r="H1" s="9"/>
    </row>
    <row r="2" spans="1:12" ht="15" customHeight="1" x14ac:dyDescent="0.2">
      <c r="A2" s="9"/>
      <c r="B2" s="25" t="s">
        <v>395</v>
      </c>
      <c r="C2" s="25"/>
      <c r="D2" s="25"/>
      <c r="F2" s="25" t="s">
        <v>396</v>
      </c>
      <c r="G2" s="25"/>
      <c r="H2" s="25"/>
      <c r="J2" s="26" t="s">
        <v>430</v>
      </c>
      <c r="K2" s="26"/>
    </row>
    <row r="3" spans="1:12" x14ac:dyDescent="0.2">
      <c r="A3" s="1" t="s">
        <v>0</v>
      </c>
      <c r="B3" s="7" t="s">
        <v>1</v>
      </c>
      <c r="C3" s="8" t="s">
        <v>2</v>
      </c>
      <c r="D3" s="7" t="s">
        <v>3</v>
      </c>
      <c r="E3" t="s">
        <v>433</v>
      </c>
      <c r="F3" s="7" t="s">
        <v>397</v>
      </c>
      <c r="G3" s="8" t="s">
        <v>398</v>
      </c>
      <c r="H3" s="7" t="s">
        <v>399</v>
      </c>
      <c r="J3" s="19" t="s">
        <v>431</v>
      </c>
      <c r="K3" s="19" t="s">
        <v>432</v>
      </c>
    </row>
    <row r="4" spans="1:12" x14ac:dyDescent="0.2">
      <c r="A4" s="17">
        <f>DATE(YEAR(Parameters!$B$7), MONTH(Parameters!$B$6)+ROW($A4)-ROW($A$4), 1)</f>
        <v>41275</v>
      </c>
      <c r="B4" s="18">
        <f>IF(VLOOKUP(CONCATENATE("SATD",YEAR($A4),IF(MONTH($A4)&lt;10,CONCATENATE(0,MONTH($A4)),MONTH($A4))),Query!$A:$E,3,FALSE)=0,#N/A,VLOOKUP(CONCATENATE("SATD",YEAR($A4),IF(MONTH($A4)&lt;10,CONCATENATE(0,MONTH($A4)),MONTH($A4))),Query!$A:$E,3,FALSE)/VLOOKUP(CONCATENATE("SATD",YEAR($A$4),IF(MONTH($A$4)&lt;10,CONCATENATE(0,MONTH($A$4)),MONTH($A$4))),Query!$A:$E,3,FALSE)*100)</f>
        <v>100</v>
      </c>
      <c r="C4" s="18">
        <f>IF(VLOOKUP(CONCATENATE("SATD",YEAR($A4),IF(MONTH($A4)&lt;10,CONCATENATE(0,MONTH($A4)),MONTH($A4))),Query!$A:$E,4,FALSE)=0,#N/A,VLOOKUP(CONCATENATE("SATD",YEAR($A4),IF(MONTH($A4)&lt;10,CONCATENATE(0,MONTH($A4)),MONTH($A4))),Query!$A:$E,4,FALSE)/VLOOKUP(CONCATENATE("SATD",YEAR($A$4),IF(MONTH($A$4)&lt;10,CONCATENATE(0,MONTH($A$4)),MONTH($A$4))),Query!$A:$E,4,FALSE)*100)</f>
        <v>100</v>
      </c>
      <c r="D4" s="18">
        <f>IF(VLOOKUP(CONCATENATE("SATD",YEAR($A4),IF(MONTH($A4)&lt;10,CONCATENATE(0,MONTH($A4)),MONTH($A4))),Query!$A:$E,5,FALSE)=0,#N/A,VLOOKUP(CONCATENATE("SATD",YEAR($A4),IF(MONTH($A4)&lt;10,CONCATENATE(0,MONTH($A4)),MONTH($A4))),Query!$A:$E,5,FALSE)/VLOOKUP(CONCATENATE("SATD",YEAR($A$4),IF(MONTH($A$4)&lt;10,CONCATENATE(0,MONTH($A$4)),MONTH($A$4))),Query!$A:$E,5,FALSE)*100)</f>
        <v>100</v>
      </c>
      <c r="L4">
        <f>RANK(B4,B$4:B$142)</f>
        <v>139</v>
      </c>
    </row>
    <row r="5" spans="1:12" x14ac:dyDescent="0.2">
      <c r="A5" s="17">
        <f>DATE(YEAR(Parameters!$B$7), MONTH(Parameters!$B$6)+ROW($A5)-ROW($A$4), 1)</f>
        <v>41306</v>
      </c>
      <c r="B5" s="18">
        <f>IF(VLOOKUP(CONCATENATE("SATD",YEAR($A5),IF(MONTH($A5)&lt;10,CONCATENATE(0,MONTH($A5)),MONTH($A5))),Query!$A:$E,3,FALSE)=0,#N/A,VLOOKUP(CONCATENATE("SATD",YEAR($A5),IF(MONTH($A5)&lt;10,CONCATENATE(0,MONTH($A5)),MONTH($A5))),Query!$A:$E,3,FALSE)/VLOOKUP(CONCATENATE("SATD",YEAR($A$4),IF(MONTH($A$4)&lt;10,CONCATENATE(0,MONTH($A$4)),MONTH($A$4))),Query!$A:$E,3,FALSE)*100)</f>
        <v>101.39737991266375</v>
      </c>
      <c r="C5" s="18">
        <f>IF(VLOOKUP(CONCATENATE("SATD",YEAR($A5),IF(MONTH($A5)&lt;10,CONCATENATE(0,MONTH($A5)),MONTH($A5))),Query!$A:$E,4,FALSE)=0,#N/A,VLOOKUP(CONCATENATE("SATD",YEAR($A5),IF(MONTH($A5)&lt;10,CONCATENATE(0,MONTH($A5)),MONTH($A5))),Query!$A:$E,4,FALSE)/VLOOKUP(CONCATENATE("SATD",YEAR($A$4),IF(MONTH($A$4)&lt;10,CONCATENATE(0,MONTH($A$4)),MONTH($A$4))),Query!$A:$E,4,FALSE)*100)</f>
        <v>100.47854005163366</v>
      </c>
      <c r="D5" s="18">
        <f>IF(VLOOKUP(CONCATENATE("SATD",YEAR($A5),IF(MONTH($A5)&lt;10,CONCATENATE(0,MONTH($A5)),MONTH($A5))),Query!$A:$E,5,FALSE)=0,#N/A,VLOOKUP(CONCATENATE("SATD",YEAR($A5),IF(MONTH($A5)&lt;10,CONCATENATE(0,MONTH($A5)),MONTH($A5))),Query!$A:$E,5,FALSE)/VLOOKUP(CONCATENATE("SATD",YEAR($A$4),IF(MONTH($A$4)&lt;10,CONCATENATE(0,MONTH($A$4)),MONTH($A$4))),Query!$A:$E,5,FALSE)*100)</f>
        <v>101.55983794979795</v>
      </c>
      <c r="J5" s="2">
        <f>(Table5[[#This Row],[TSI Freight]]-B4)/B4</f>
        <v>1.3973799126637517E-2</v>
      </c>
      <c r="L5">
        <f t="shared" ref="L5:L68" si="0">RANK(B5,B$4:B$142)</f>
        <v>135</v>
      </c>
    </row>
    <row r="6" spans="1:12" x14ac:dyDescent="0.2">
      <c r="A6" s="17">
        <f>DATE(YEAR(Parameters!$B$7), MONTH(Parameters!$B$6)+ROW($A6)-ROW($A$4), 1)</f>
        <v>41334</v>
      </c>
      <c r="B6" s="18">
        <f>IF(VLOOKUP(CONCATENATE("SATD",YEAR($A6),IF(MONTH($A6)&lt;10,CONCATENATE(0,MONTH($A6)),MONTH($A6))),Query!$A:$E,3,FALSE)=0,#N/A,VLOOKUP(CONCATENATE("SATD",YEAR($A6),IF(MONTH($A6)&lt;10,CONCATENATE(0,MONTH($A6)),MONTH($A6))),Query!$A:$E,3,FALSE)/VLOOKUP(CONCATENATE("SATD",YEAR($A$4),IF(MONTH($A$4)&lt;10,CONCATENATE(0,MONTH($A$4)),MONTH($A$4))),Query!$A:$E,3,FALSE)*100)</f>
        <v>101.31004366812226</v>
      </c>
      <c r="C6" s="18">
        <f>IF(VLOOKUP(CONCATENATE("SATD",YEAR($A6),IF(MONTH($A6)&lt;10,CONCATENATE(0,MONTH($A6)),MONTH($A6))),Query!$A:$E,4,FALSE)=0,#N/A,VLOOKUP(CONCATENATE("SATD",YEAR($A6),IF(MONTH($A6)&lt;10,CONCATENATE(0,MONTH($A6)),MONTH($A6))),Query!$A:$E,4,FALSE)/VLOOKUP(CONCATENATE("SATD",YEAR($A$4),IF(MONTH($A$4)&lt;10,CONCATENATE(0,MONTH($A$4)),MONTH($A$4))),Query!$A:$E,4,FALSE)*100)</f>
        <v>100.88964854296141</v>
      </c>
      <c r="D6" s="18">
        <f>IF(VLOOKUP(CONCATENATE("SATD",YEAR($A6),IF(MONTH($A6)&lt;10,CONCATENATE(0,MONTH($A6)),MONTH($A6))),Query!$A:$E,5,FALSE)=0,#N/A,VLOOKUP(CONCATENATE("SATD",YEAR($A6),IF(MONTH($A6)&lt;10,CONCATENATE(0,MONTH($A6)),MONTH($A6))),Query!$A:$E,5,FALSE)/VLOOKUP(CONCATENATE("SATD",YEAR($A$4),IF(MONTH($A$4)&lt;10,CONCATENATE(0,MONTH($A$4)),MONTH($A$4))),Query!$A:$E,5,FALSE)*100)</f>
        <v>99.670643374948554</v>
      </c>
      <c r="J6" s="2">
        <f>(Table5[[#This Row],[TSI Freight]]-B5)/B5</f>
        <v>-8.6132644272184176E-4</v>
      </c>
      <c r="L6">
        <f t="shared" si="0"/>
        <v>137</v>
      </c>
    </row>
    <row r="7" spans="1:12" x14ac:dyDescent="0.2">
      <c r="A7" s="17">
        <f>DATE(YEAR(Parameters!$B$7), MONTH(Parameters!$B$6)+ROW($A7)-ROW($A$4), 1)</f>
        <v>41365</v>
      </c>
      <c r="B7" s="18">
        <f>IF(VLOOKUP(CONCATENATE("SATD",YEAR($A7),IF(MONTH($A7)&lt;10,CONCATENATE(0,MONTH($A7)),MONTH($A7))),Query!$A:$E,3,FALSE)=0,#N/A,VLOOKUP(CONCATENATE("SATD",YEAR($A7),IF(MONTH($A7)&lt;10,CONCATENATE(0,MONTH($A7)),MONTH($A7))),Query!$A:$E,3,FALSE)/VLOOKUP(CONCATENATE("SATD",YEAR($A$4),IF(MONTH($A$4)&lt;10,CONCATENATE(0,MONTH($A$4)),MONTH($A$4))),Query!$A:$E,3,FALSE)*100)</f>
        <v>100.52401746724891</v>
      </c>
      <c r="C7" s="18">
        <f>IF(VLOOKUP(CONCATENATE("SATD",YEAR($A7),IF(MONTH($A7)&lt;10,CONCATENATE(0,MONTH($A7)),MONTH($A7))),Query!$A:$E,4,FALSE)=0,#N/A,VLOOKUP(CONCATENATE("SATD",YEAR($A7),IF(MONTH($A7)&lt;10,CONCATENATE(0,MONTH($A7)),MONTH($A7))),Query!$A:$E,4,FALSE)/VLOOKUP(CONCATENATE("SATD",YEAR($A$4),IF(MONTH($A$4)&lt;10,CONCATENATE(0,MONTH($A$4)),MONTH($A$4))),Query!$A:$E,4,FALSE)*100)</f>
        <v>100.78524164717741</v>
      </c>
      <c r="D7" s="18">
        <f>IF(VLOOKUP(CONCATENATE("SATD",YEAR($A7),IF(MONTH($A7)&lt;10,CONCATENATE(0,MONTH($A7)),MONTH($A7))),Query!$A:$E,5,FALSE)=0,#N/A,VLOOKUP(CONCATENATE("SATD",YEAR($A7),IF(MONTH($A7)&lt;10,CONCATENATE(0,MONTH($A7)),MONTH($A7))),Query!$A:$E,5,FALSE)/VLOOKUP(CONCATENATE("SATD",YEAR($A$4),IF(MONTH($A$4)&lt;10,CONCATENATE(0,MONTH($A$4)),MONTH($A$4))),Query!$A:$E,5,FALSE)*100)</f>
        <v>99.094528043706816</v>
      </c>
      <c r="J7" s="2">
        <f>(Table5[[#This Row],[TSI Freight]]-B6)/B6</f>
        <v>-7.7586206896550639E-3</v>
      </c>
      <c r="L7">
        <f t="shared" si="0"/>
        <v>138</v>
      </c>
    </row>
    <row r="8" spans="1:12" x14ac:dyDescent="0.2">
      <c r="A8" s="17">
        <f>DATE(YEAR(Parameters!$B$7), MONTH(Parameters!$B$6)+ROW($A8)-ROW($A$4), 1)</f>
        <v>41395</v>
      </c>
      <c r="B8" s="18">
        <f>IF(VLOOKUP(CONCATENATE("SATD",YEAR($A8),IF(MONTH($A8)&lt;10,CONCATENATE(0,MONTH($A8)),MONTH($A8))),Query!$A:$E,3,FALSE)=0,#N/A,VLOOKUP(CONCATENATE("SATD",YEAR($A8),IF(MONTH($A8)&lt;10,CONCATENATE(0,MONTH($A8)),MONTH($A8))),Query!$A:$E,3,FALSE)/VLOOKUP(CONCATENATE("SATD",YEAR($A$4),IF(MONTH($A$4)&lt;10,CONCATENATE(0,MONTH($A$4)),MONTH($A$4))),Query!$A:$E,3,FALSE)*100)</f>
        <v>101.39737991266375</v>
      </c>
      <c r="C8" s="18">
        <f>IF(VLOOKUP(CONCATENATE("SATD",YEAR($A8),IF(MONTH($A8)&lt;10,CONCATENATE(0,MONTH($A8)),MONTH($A8))),Query!$A:$E,4,FALSE)=0,#N/A,VLOOKUP(CONCATENATE("SATD",YEAR($A8),IF(MONTH($A8)&lt;10,CONCATENATE(0,MONTH($A8)),MONTH($A8))),Query!$A:$E,4,FALSE)/VLOOKUP(CONCATENATE("SATD",YEAR($A$4),IF(MONTH($A$4)&lt;10,CONCATENATE(0,MONTH($A$4)),MONTH($A$4))),Query!$A:$E,4,FALSE)*100)</f>
        <v>100.88078668491947</v>
      </c>
      <c r="D8" s="18">
        <f>IF(VLOOKUP(CONCATENATE("SATD",YEAR($A8),IF(MONTH($A8)&lt;10,CONCATENATE(0,MONTH($A8)),MONTH($A8))),Query!$A:$E,5,FALSE)=0,#N/A,VLOOKUP(CONCATENATE("SATD",YEAR($A8),IF(MONTH($A8)&lt;10,CONCATENATE(0,MONTH($A8)),MONTH($A8))),Query!$A:$E,5,FALSE)/VLOOKUP(CONCATENATE("SATD",YEAR($A$4),IF(MONTH($A$4)&lt;10,CONCATENATE(0,MONTH($A$4)),MONTH($A$4))),Query!$A:$E,5,FALSE)*100)</f>
        <v>100.17989372149339</v>
      </c>
      <c r="J8" s="2">
        <f>(Table5[[#This Row],[TSI Freight]]-B7)/B7</f>
        <v>8.6880973066897748E-3</v>
      </c>
      <c r="L8">
        <f t="shared" si="0"/>
        <v>135</v>
      </c>
    </row>
    <row r="9" spans="1:12" x14ac:dyDescent="0.2">
      <c r="A9" s="17">
        <f>DATE(YEAR(Parameters!$B$7), MONTH(Parameters!$B$6)+ROW($A9)-ROW($A$4), 1)</f>
        <v>41426</v>
      </c>
      <c r="B9" s="18">
        <f>IF(VLOOKUP(CONCATENATE("SATD",YEAR($A9),IF(MONTH($A9)&lt;10,CONCATENATE(0,MONTH($A9)),MONTH($A9))),Query!$A:$E,3,FALSE)=0,#N/A,VLOOKUP(CONCATENATE("SATD",YEAR($A9),IF(MONTH($A9)&lt;10,CONCATENATE(0,MONTH($A9)),MONTH($A9))),Query!$A:$E,3,FALSE)/VLOOKUP(CONCATENATE("SATD",YEAR($A$4),IF(MONTH($A$4)&lt;10,CONCATENATE(0,MONTH($A$4)),MONTH($A$4))),Query!$A:$E,3,FALSE)*100)</f>
        <v>101.83406113537117</v>
      </c>
      <c r="C9" s="18">
        <f>IF(VLOOKUP(CONCATENATE("SATD",YEAR($A9),IF(MONTH($A9)&lt;10,CONCATENATE(0,MONTH($A9)),MONTH($A9))),Query!$A:$E,4,FALSE)=0,#N/A,VLOOKUP(CONCATENATE("SATD",YEAR($A9),IF(MONTH($A9)&lt;10,CONCATENATE(0,MONTH($A9)),MONTH($A9))),Query!$A:$E,4,FALSE)/VLOOKUP(CONCATENATE("SATD",YEAR($A$4),IF(MONTH($A$4)&lt;10,CONCATENATE(0,MONTH($A$4)),MONTH($A$4))),Query!$A:$E,4,FALSE)*100)</f>
        <v>101.06800606259637</v>
      </c>
      <c r="D9" s="18">
        <f>IF(VLOOKUP(CONCATENATE("SATD",YEAR($A9),IF(MONTH($A9)&lt;10,CONCATENATE(0,MONTH($A9)),MONTH($A9))),Query!$A:$E,5,FALSE)=0,#N/A,VLOOKUP(CONCATENATE("SATD",YEAR($A9),IF(MONTH($A9)&lt;10,CONCATENATE(0,MONTH($A9)),MONTH($A9))),Query!$A:$E,5,FALSE)/VLOOKUP(CONCATENATE("SATD",YEAR($A$4),IF(MONTH($A$4)&lt;10,CONCATENATE(0,MONTH($A$4)),MONTH($A$4))),Query!$A:$E,5,FALSE)*100)</f>
        <v>99.39904319109128</v>
      </c>
      <c r="J9" s="2">
        <f>(Table5[[#This Row],[TSI Freight]]-B8)/B8</f>
        <v>4.3066322136089286E-3</v>
      </c>
      <c r="L9">
        <f t="shared" si="0"/>
        <v>132</v>
      </c>
    </row>
    <row r="10" spans="1:12" x14ac:dyDescent="0.2">
      <c r="A10" s="17">
        <f>DATE(YEAR(Parameters!$B$7), MONTH(Parameters!$B$6)+ROW($A10)-ROW($A$4), 1)</f>
        <v>41456</v>
      </c>
      <c r="B10" s="18">
        <f>IF(VLOOKUP(CONCATENATE("SATD",YEAR($A10),IF(MONTH($A10)&lt;10,CONCATENATE(0,MONTH($A10)),MONTH($A10))),Query!$A:$E,3,FALSE)=0,#N/A,VLOOKUP(CONCATENATE("SATD",YEAR($A10),IF(MONTH($A10)&lt;10,CONCATENATE(0,MONTH($A10)),MONTH($A10))),Query!$A:$E,3,FALSE)/VLOOKUP(CONCATENATE("SATD",YEAR($A$4),IF(MONTH($A$4)&lt;10,CONCATENATE(0,MONTH($A$4)),MONTH($A$4))),Query!$A:$E,3,FALSE)*100)</f>
        <v>101.48471615720524</v>
      </c>
      <c r="C10" s="18">
        <f>IF(VLOOKUP(CONCATENATE("SATD",YEAR($A10),IF(MONTH($A10)&lt;10,CONCATENATE(0,MONTH($A10)),MONTH($A10))),Query!$A:$E,4,FALSE)=0,#N/A,VLOOKUP(CONCATENATE("SATD",YEAR($A10),IF(MONTH($A10)&lt;10,CONCATENATE(0,MONTH($A10)),MONTH($A10))),Query!$A:$E,4,FALSE)/VLOOKUP(CONCATENATE("SATD",YEAR($A$4),IF(MONTH($A$4)&lt;10,CONCATENATE(0,MONTH($A$4)),MONTH($A$4))),Query!$A:$E,4,FALSE)*100)</f>
        <v>100.73858960015501</v>
      </c>
      <c r="D10" s="18">
        <f>IF(VLOOKUP(CONCATENATE("SATD",YEAR($A10),IF(MONTH($A10)&lt;10,CONCATENATE(0,MONTH($A10)),MONTH($A10))),Query!$A:$E,5,FALSE)=0,#N/A,VLOOKUP(CONCATENATE("SATD",YEAR($A10),IF(MONTH($A10)&lt;10,CONCATENATE(0,MONTH($A10)),MONTH($A10))),Query!$A:$E,5,FALSE)/VLOOKUP(CONCATENATE("SATD",YEAR($A$4),IF(MONTH($A$4)&lt;10,CONCATENATE(0,MONTH($A$4)),MONTH($A$4))),Query!$A:$E,5,FALSE)*100)</f>
        <v>99.658843674325425</v>
      </c>
      <c r="J10" s="2">
        <f>(Table5[[#This Row],[TSI Freight]]-B9)/B9</f>
        <v>-3.4305317324184459E-3</v>
      </c>
      <c r="L10">
        <f t="shared" si="0"/>
        <v>134</v>
      </c>
    </row>
    <row r="11" spans="1:12" x14ac:dyDescent="0.2">
      <c r="A11" s="17">
        <f>DATE(YEAR(Parameters!$B$7), MONTH(Parameters!$B$6)+ROW($A11)-ROW($A$4), 1)</f>
        <v>41487</v>
      </c>
      <c r="B11" s="18">
        <f>IF(VLOOKUP(CONCATENATE("SATD",YEAR($A11),IF(MONTH($A11)&lt;10,CONCATENATE(0,MONTH($A11)),MONTH($A11))),Query!$A:$E,3,FALSE)=0,#N/A,VLOOKUP(CONCATENATE("SATD",YEAR($A11),IF(MONTH($A11)&lt;10,CONCATENATE(0,MONTH($A11)),MONTH($A11))),Query!$A:$E,3,FALSE)/VLOOKUP(CONCATENATE("SATD",YEAR($A$4),IF(MONTH($A$4)&lt;10,CONCATENATE(0,MONTH($A$4)),MONTH($A$4))),Query!$A:$E,3,FALSE)*100)</f>
        <v>102.00873362445415</v>
      </c>
      <c r="C11" s="18">
        <f>IF(VLOOKUP(CONCATENATE("SATD",YEAR($A11),IF(MONTH($A11)&lt;10,CONCATENATE(0,MONTH($A11)),MONTH($A11))),Query!$A:$E,4,FALSE)=0,#N/A,VLOOKUP(CONCATENATE("SATD",YEAR($A11),IF(MONTH($A11)&lt;10,CONCATENATE(0,MONTH($A11)),MONTH($A11))),Query!$A:$E,4,FALSE)/VLOOKUP(CONCATENATE("SATD",YEAR($A$4),IF(MONTH($A$4)&lt;10,CONCATENATE(0,MONTH($A$4)),MONTH($A$4))),Query!$A:$E,4,FALSE)*100)</f>
        <v>101.34058442768338</v>
      </c>
      <c r="D11" s="18">
        <f>IF(VLOOKUP(CONCATENATE("SATD",YEAR($A11),IF(MONTH($A11)&lt;10,CONCATENATE(0,MONTH($A11)),MONTH($A11))),Query!$A:$E,5,FALSE)=0,#N/A,VLOOKUP(CONCATENATE("SATD",YEAR($A11),IF(MONTH($A11)&lt;10,CONCATENATE(0,MONTH($A11)),MONTH($A11))),Query!$A:$E,5,FALSE)/VLOOKUP(CONCATENATE("SATD",YEAR($A$4),IF(MONTH($A$4)&lt;10,CONCATENATE(0,MONTH($A$4)),MONTH($A$4))),Query!$A:$E,5,FALSE)*100)</f>
        <v>100.37841855304941</v>
      </c>
      <c r="J11" s="2">
        <f>(Table5[[#This Row],[TSI Freight]]-B10)/B10</f>
        <v>5.1635111876075935E-3</v>
      </c>
      <c r="L11">
        <f t="shared" si="0"/>
        <v>129</v>
      </c>
    </row>
    <row r="12" spans="1:12" x14ac:dyDescent="0.2">
      <c r="A12" s="17">
        <f>DATE(YEAR(Parameters!$B$7), MONTH(Parameters!$B$6)+ROW($A12)-ROW($A$4), 1)</f>
        <v>41518</v>
      </c>
      <c r="B12" s="18">
        <f>IF(VLOOKUP(CONCATENATE("SATD",YEAR($A12),IF(MONTH($A12)&lt;10,CONCATENATE(0,MONTH($A12)),MONTH($A12))),Query!$A:$E,3,FALSE)=0,#N/A,VLOOKUP(CONCATENATE("SATD",YEAR($A12),IF(MONTH($A12)&lt;10,CONCATENATE(0,MONTH($A12)),MONTH($A12))),Query!$A:$E,3,FALSE)/VLOOKUP(CONCATENATE("SATD",YEAR($A$4),IF(MONTH($A$4)&lt;10,CONCATENATE(0,MONTH($A$4)),MONTH($A$4))),Query!$A:$E,3,FALSE)*100)</f>
        <v>102.00873362445415</v>
      </c>
      <c r="C12" s="18">
        <f>IF(VLOOKUP(CONCATENATE("SATD",YEAR($A12),IF(MONTH($A12)&lt;10,CONCATENATE(0,MONTH($A12)),MONTH($A12))),Query!$A:$E,4,FALSE)=0,#N/A,VLOOKUP(CONCATENATE("SATD",YEAR($A12),IF(MONTH($A12)&lt;10,CONCATENATE(0,MONTH($A12)),MONTH($A12))),Query!$A:$E,4,FALSE)/VLOOKUP(CONCATENATE("SATD",YEAR($A$4),IF(MONTH($A$4)&lt;10,CONCATENATE(0,MONTH($A$4)),MONTH($A$4))),Query!$A:$E,4,FALSE)*100)</f>
        <v>101.88176861867161</v>
      </c>
      <c r="D12" s="18">
        <f>IF(VLOOKUP(CONCATENATE("SATD",YEAR($A12),IF(MONTH($A12)&lt;10,CONCATENATE(0,MONTH($A12)),MONTH($A12))),Query!$A:$E,5,FALSE)=0,#N/A,VLOOKUP(CONCATENATE("SATD",YEAR($A12),IF(MONTH($A12)&lt;10,CONCATENATE(0,MONTH($A12)),MONTH($A12))),Query!$A:$E,5,FALSE)/VLOOKUP(CONCATENATE("SATD",YEAR($A$4),IF(MONTH($A$4)&lt;10,CONCATENATE(0,MONTH($A$4)),MONTH($A$4))),Query!$A:$E,5,FALSE)*100)</f>
        <v>100.25296907379466</v>
      </c>
      <c r="J12" s="2">
        <f>(Table5[[#This Row],[TSI Freight]]-B11)/B11</f>
        <v>0</v>
      </c>
      <c r="L12">
        <f t="shared" si="0"/>
        <v>129</v>
      </c>
    </row>
    <row r="13" spans="1:12" x14ac:dyDescent="0.2">
      <c r="A13" s="17">
        <f>DATE(YEAR(Parameters!$B$7), MONTH(Parameters!$B$6)+ROW($A13)-ROW($A$4), 1)</f>
        <v>41548</v>
      </c>
      <c r="B13" s="18">
        <f>IF(VLOOKUP(CONCATENATE("SATD",YEAR($A13),IF(MONTH($A13)&lt;10,CONCATENATE(0,MONTH($A13)),MONTH($A13))),Query!$A:$E,3,FALSE)=0,#N/A,VLOOKUP(CONCATENATE("SATD",YEAR($A13),IF(MONTH($A13)&lt;10,CONCATENATE(0,MONTH($A13)),MONTH($A13))),Query!$A:$E,3,FALSE)/VLOOKUP(CONCATENATE("SATD",YEAR($A$4),IF(MONTH($A$4)&lt;10,CONCATENATE(0,MONTH($A$4)),MONTH($A$4))),Query!$A:$E,3,FALSE)*100)</f>
        <v>101.92139737991266</v>
      </c>
      <c r="C13" s="18">
        <f>IF(VLOOKUP(CONCATENATE("SATD",YEAR($A13),IF(MONTH($A13)&lt;10,CONCATENATE(0,MONTH($A13)),MONTH($A13))),Query!$A:$E,4,FALSE)=0,#N/A,VLOOKUP(CONCATENATE("SATD",YEAR($A13),IF(MONTH($A13)&lt;10,CONCATENATE(0,MONTH($A13)),MONTH($A13))),Query!$A:$E,4,FALSE)/VLOOKUP(CONCATENATE("SATD",YEAR($A$4),IF(MONTH($A$4)&lt;10,CONCATENATE(0,MONTH($A$4)),MONTH($A$4))),Query!$A:$E,4,FALSE)*100)</f>
        <v>101.76228640080475</v>
      </c>
      <c r="D13" s="18">
        <f>IF(VLOOKUP(CONCATENATE("SATD",YEAR($A13),IF(MONTH($A13)&lt;10,CONCATENATE(0,MONTH($A13)),MONTH($A13))),Query!$A:$E,5,FALSE)=0,#N/A,VLOOKUP(CONCATENATE("SATD",YEAR($A13),IF(MONTH($A13)&lt;10,CONCATENATE(0,MONTH($A13)),MONTH($A13))),Query!$A:$E,5,FALSE)/VLOOKUP(CONCATENATE("SATD",YEAR($A$4),IF(MONTH($A$4)&lt;10,CONCATENATE(0,MONTH($A$4)),MONTH($A$4))),Query!$A:$E,5,FALSE)*100)</f>
        <v>100.77194900567741</v>
      </c>
      <c r="J13" s="2">
        <f>(Table5[[#This Row],[TSI Freight]]-B12)/B12</f>
        <v>-8.5616438356169366E-4</v>
      </c>
      <c r="L13">
        <f t="shared" si="0"/>
        <v>131</v>
      </c>
    </row>
    <row r="14" spans="1:12" x14ac:dyDescent="0.2">
      <c r="A14" s="17">
        <f>DATE(YEAR(Parameters!$B$7), MONTH(Parameters!$B$6)+ROW($A14)-ROW($A$4), 1)</f>
        <v>41579</v>
      </c>
      <c r="B14" s="18">
        <f>IF(VLOOKUP(CONCATENATE("SATD",YEAR($A14),IF(MONTH($A14)&lt;10,CONCATENATE(0,MONTH($A14)),MONTH($A14))),Query!$A:$E,3,FALSE)=0,#N/A,VLOOKUP(CONCATENATE("SATD",YEAR($A14),IF(MONTH($A14)&lt;10,CONCATENATE(0,MONTH($A14)),MONTH($A14))),Query!$A:$E,3,FALSE)/VLOOKUP(CONCATENATE("SATD",YEAR($A$4),IF(MONTH($A$4)&lt;10,CONCATENATE(0,MONTH($A$4)),MONTH($A$4))),Query!$A:$E,3,FALSE)*100)</f>
        <v>104.0174672489083</v>
      </c>
      <c r="C14" s="18">
        <f>IF(VLOOKUP(CONCATENATE("SATD",YEAR($A14),IF(MONTH($A14)&lt;10,CONCATENATE(0,MONTH($A14)),MONTH($A14))),Query!$A:$E,4,FALSE)=0,#N/A,VLOOKUP(CONCATENATE("SATD",YEAR($A14),IF(MONTH($A14)&lt;10,CONCATENATE(0,MONTH($A14)),MONTH($A14))),Query!$A:$E,4,FALSE)/VLOOKUP(CONCATENATE("SATD",YEAR($A$4),IF(MONTH($A$4)&lt;10,CONCATENATE(0,MONTH($A$4)),MONTH($A$4))),Query!$A:$E,4,FALSE)*100)</f>
        <v>102.02152105813957</v>
      </c>
      <c r="D14" s="18">
        <f>IF(VLOOKUP(CONCATENATE("SATD",YEAR($A14),IF(MONTH($A14)&lt;10,CONCATENATE(0,MONTH($A14)),MONTH($A14))),Query!$A:$E,5,FALSE)=0,#N/A,VLOOKUP(CONCATENATE("SATD",YEAR($A14),IF(MONTH($A14)&lt;10,CONCATENATE(0,MONTH($A14)),MONTH($A14))),Query!$A:$E,5,FALSE)/VLOOKUP(CONCATENATE("SATD",YEAR($A$4),IF(MONTH($A$4)&lt;10,CONCATENATE(0,MONTH($A$4)),MONTH($A$4))),Query!$A:$E,5,FALSE)*100)</f>
        <v>102.02271753271475</v>
      </c>
      <c r="J14" s="2">
        <f>(Table5[[#This Row],[TSI Freight]]-B13)/B13</f>
        <v>2.0565552699228874E-2</v>
      </c>
      <c r="L14">
        <f t="shared" si="0"/>
        <v>126</v>
      </c>
    </row>
    <row r="15" spans="1:12" x14ac:dyDescent="0.2">
      <c r="A15" s="17">
        <f>DATE(YEAR(Parameters!$B$7), MONTH(Parameters!$B$6)+ROW($A15)-ROW($A$4), 1)</f>
        <v>41609</v>
      </c>
      <c r="B15" s="18">
        <f>IF(VLOOKUP(CONCATENATE("SATD",YEAR($A15),IF(MONTH($A15)&lt;10,CONCATENATE(0,MONTH($A15)),MONTH($A15))),Query!$A:$E,3,FALSE)=0,#N/A,VLOOKUP(CONCATENATE("SATD",YEAR($A15),IF(MONTH($A15)&lt;10,CONCATENATE(0,MONTH($A15)),MONTH($A15))),Query!$A:$E,3,FALSE)/VLOOKUP(CONCATENATE("SATD",YEAR($A$4),IF(MONTH($A$4)&lt;10,CONCATENATE(0,MONTH($A$4)),MONTH($A$4))),Query!$A:$E,3,FALSE)*100)</f>
        <v>102.88209606986899</v>
      </c>
      <c r="C15" s="18">
        <f>IF(VLOOKUP(CONCATENATE("SATD",YEAR($A15),IF(MONTH($A15)&lt;10,CONCATENATE(0,MONTH($A15)),MONTH($A15))),Query!$A:$E,4,FALSE)=0,#N/A,VLOOKUP(CONCATENATE("SATD",YEAR($A15),IF(MONTH($A15)&lt;10,CONCATENATE(0,MONTH($A15)),MONTH($A15))),Query!$A:$E,4,FALSE)/VLOOKUP(CONCATENATE("SATD",YEAR($A$4),IF(MONTH($A$4)&lt;10,CONCATENATE(0,MONTH($A$4)),MONTH($A$4))),Query!$A:$E,4,FALSE)*100)</f>
        <v>102.24133575354186</v>
      </c>
      <c r="D15" s="18">
        <f>IF(VLOOKUP(CONCATENATE("SATD",YEAR($A15),IF(MONTH($A15)&lt;10,CONCATENATE(0,MONTH($A15)),MONTH($A15))),Query!$A:$E,5,FALSE)=0,#N/A,VLOOKUP(CONCATENATE("SATD",YEAR($A15),IF(MONTH($A15)&lt;10,CONCATENATE(0,MONTH($A15)),MONTH($A15))),Query!$A:$E,5,FALSE)/VLOOKUP(CONCATENATE("SATD",YEAR($A$4),IF(MONTH($A$4)&lt;10,CONCATENATE(0,MONTH($A$4)),MONTH($A$4))),Query!$A:$E,5,FALSE)*100)</f>
        <v>101.03692479162373</v>
      </c>
      <c r="J15" s="2">
        <f>(Table5[[#This Row],[TSI Freight]]-B14)/B14</f>
        <v>-1.0915197313182289E-2</v>
      </c>
      <c r="L15">
        <f t="shared" si="0"/>
        <v>128</v>
      </c>
    </row>
    <row r="16" spans="1:12" x14ac:dyDescent="0.2">
      <c r="A16" s="17">
        <f>DATE(YEAR(Parameters!$B$7), MONTH(Parameters!$B$6)+ROW($A16)-ROW($A$4), 1)</f>
        <v>41640</v>
      </c>
      <c r="B16" s="18">
        <f>IF(VLOOKUP(CONCATENATE("SATD",YEAR($A16),IF(MONTH($A16)&lt;10,CONCATENATE(0,MONTH($A16)),MONTH($A16))),Query!$A:$E,3,FALSE)=0,#N/A,VLOOKUP(CONCATENATE("SATD",YEAR($A16),IF(MONTH($A16)&lt;10,CONCATENATE(0,MONTH($A16)),MONTH($A16))),Query!$A:$E,3,FALSE)/VLOOKUP(CONCATENATE("SATD",YEAR($A$4),IF(MONTH($A$4)&lt;10,CONCATENATE(0,MONTH($A$4)),MONTH($A$4))),Query!$A:$E,3,FALSE)*100)</f>
        <v>101.57205240174672</v>
      </c>
      <c r="C16" s="18">
        <f>IF(VLOOKUP(CONCATENATE("SATD",YEAR($A16),IF(MONTH($A16)&lt;10,CONCATENATE(0,MONTH($A16)),MONTH($A16))),Query!$A:$E,4,FALSE)=0,#N/A,VLOOKUP(CONCATENATE("SATD",YEAR($A16),IF(MONTH($A16)&lt;10,CONCATENATE(0,MONTH($A16)),MONTH($A16))),Query!$A:$E,4,FALSE)/VLOOKUP(CONCATENATE("SATD",YEAR($A$4),IF(MONTH($A$4)&lt;10,CONCATENATE(0,MONTH($A$4)),MONTH($A$4))),Query!$A:$E,4,FALSE)*100)</f>
        <v>101.85009004293244</v>
      </c>
      <c r="D16" s="18">
        <f>IF(VLOOKUP(CONCATENATE("SATD",YEAR($A16),IF(MONTH($A16)&lt;10,CONCATENATE(0,MONTH($A16)),MONTH($A16))),Query!$A:$E,5,FALSE)=0,#N/A,VLOOKUP(CONCATENATE("SATD",YEAR($A16),IF(MONTH($A16)&lt;10,CONCATENATE(0,MONTH($A16)),MONTH($A16))),Query!$A:$E,5,FALSE)/VLOOKUP(CONCATENATE("SATD",YEAR($A$4),IF(MONTH($A$4)&lt;10,CONCATENATE(0,MONTH($A$4)),MONTH($A$4))),Query!$A:$E,5,FALSE)*100)</f>
        <v>100.95308479634193</v>
      </c>
      <c r="F16" s="4">
        <f>(B16-VLOOKUP(DATE(YEAR($A16)-1,MONTH($A16),1),$A$4:D$143,2,FALSE))/VLOOKUP(DATE(YEAR($A16)-1,MONTH($A16),1),$A$4:$D$143,2,FALSE)*100</f>
        <v>1.572052401746717</v>
      </c>
      <c r="G16" s="4">
        <f>(C16-VLOOKUP(DATE(YEAR($A16)-1,MONTH($A16),1),$A$4:F$143,2,FALSE))/VLOOKUP(DATE(YEAR($A16)-1,MONTH($A16),1),$A$4:$D$143,2,FALSE)*100</f>
        <v>1.8500900429324361</v>
      </c>
      <c r="H16" s="4">
        <f>(D16-VLOOKUP(DATE(YEAR($A16)-1,MONTH($A16),1),$A$4:G$143,2,FALSE))/VLOOKUP(DATE(YEAR($A16)-1,MONTH($A16),1),$A$4:$D$143,2,FALSE)*100</f>
        <v>0.95308479634192633</v>
      </c>
      <c r="J16" s="2">
        <f>(Table5[[#This Row],[TSI Freight]]-B15)/B15</f>
        <v>-1.2733446519524669E-2</v>
      </c>
      <c r="L16">
        <f t="shared" si="0"/>
        <v>133</v>
      </c>
    </row>
    <row r="17" spans="1:12" x14ac:dyDescent="0.2">
      <c r="A17" s="17">
        <f>DATE(YEAR(Parameters!$B$7), MONTH(Parameters!$B$6)+ROW($A17)-ROW($A$4), 1)</f>
        <v>41671</v>
      </c>
      <c r="B17" s="18">
        <f>IF(VLOOKUP(CONCATENATE("SATD",YEAR($A17),IF(MONTH($A17)&lt;10,CONCATENATE(0,MONTH($A17)),MONTH($A17))),Query!$A:$E,3,FALSE)=0,#N/A,VLOOKUP(CONCATENATE("SATD",YEAR($A17),IF(MONTH($A17)&lt;10,CONCATENATE(0,MONTH($A17)),MONTH($A17))),Query!$A:$E,3,FALSE)/VLOOKUP(CONCATENATE("SATD",YEAR($A$4),IF(MONTH($A$4)&lt;10,CONCATENATE(0,MONTH($A$4)),MONTH($A$4))),Query!$A:$E,3,FALSE)*100)</f>
        <v>103.31877729257641</v>
      </c>
      <c r="C17" s="18">
        <f>IF(VLOOKUP(CONCATENATE("SATD",YEAR($A17),IF(MONTH($A17)&lt;10,CONCATENATE(0,MONTH($A17)),MONTH($A17))),Query!$A:$E,4,FALSE)=0,#N/A,VLOOKUP(CONCATENATE("SATD",YEAR($A17),IF(MONTH($A17)&lt;10,CONCATENATE(0,MONTH($A17)),MONTH($A17))),Query!$A:$E,4,FALSE)/VLOOKUP(CONCATENATE("SATD",YEAR($A$4),IF(MONTH($A$4)&lt;10,CONCATENATE(0,MONTH($A$4)),MONTH($A$4))),Query!$A:$E,4,FALSE)*100)</f>
        <v>102.62137682103349</v>
      </c>
      <c r="D17" s="18">
        <f>IF(VLOOKUP(CONCATENATE("SATD",YEAR($A17),IF(MONTH($A17)&lt;10,CONCATENATE(0,MONTH($A17)),MONTH($A17))),Query!$A:$E,5,FALSE)=0,#N/A,VLOOKUP(CONCATENATE("SATD",YEAR($A17),IF(MONTH($A17)&lt;10,CONCATENATE(0,MONTH($A17)),MONTH($A17))),Query!$A:$E,5,FALSE)/VLOOKUP(CONCATENATE("SATD",YEAR($A$4),IF(MONTH($A$4)&lt;10,CONCATENATE(0,MONTH($A$4)),MONTH($A$4))),Query!$A:$E,5,FALSE)*100)</f>
        <v>102.4042412731911</v>
      </c>
      <c r="F17" s="4">
        <f>(B17-VLOOKUP(DATE(YEAR($A17)-1,MONTH($A17),1),$A$4:D$143,2,FALSE))/VLOOKUP(DATE(YEAR($A17)-1,MONTH($A17),1),$A$4:$D$143,2,FALSE)*100</f>
        <v>1.8949181739879397</v>
      </c>
      <c r="G17" s="4">
        <f>(C17-VLOOKUP(DATE(YEAR($A17)-1,MONTH($A17),1),$A$4:F$143,2,FALSE))/VLOOKUP(DATE(YEAR($A17)-1,MONTH($A17),1),$A$4:$D$143,2,FALSE)*100</f>
        <v>1.2071287339219245</v>
      </c>
      <c r="H17" s="4">
        <f>(D17-VLOOKUP(DATE(YEAR($A17)-1,MONTH($A17),1),$A$4:G$143,2,FALSE))/VLOOKUP(DATE(YEAR($A17)-1,MONTH($A17),1),$A$4:$D$143,2,FALSE)*100</f>
        <v>0.99298557950371991</v>
      </c>
      <c r="J17" s="2">
        <f>(Table5[[#This Row],[TSI Freight]]-B16)/B16</f>
        <v>1.7196904557179732E-2</v>
      </c>
      <c r="L17">
        <f t="shared" si="0"/>
        <v>127</v>
      </c>
    </row>
    <row r="18" spans="1:12" x14ac:dyDescent="0.2">
      <c r="A18" s="17">
        <f>DATE(YEAR(Parameters!$B$7), MONTH(Parameters!$B$6)+ROW($A18)-ROW($A$4), 1)</f>
        <v>41699</v>
      </c>
      <c r="B18" s="18">
        <f>IF(VLOOKUP(CONCATENATE("SATD",YEAR($A18),IF(MONTH($A18)&lt;10,CONCATENATE(0,MONTH($A18)),MONTH($A18))),Query!$A:$E,3,FALSE)=0,#N/A,VLOOKUP(CONCATENATE("SATD",YEAR($A18),IF(MONTH($A18)&lt;10,CONCATENATE(0,MONTH($A18)),MONTH($A18))),Query!$A:$E,3,FALSE)/VLOOKUP(CONCATENATE("SATD",YEAR($A$4),IF(MONTH($A$4)&lt;10,CONCATENATE(0,MONTH($A$4)),MONTH($A$4))),Query!$A:$E,3,FALSE)*100)</f>
        <v>104.89082969432313</v>
      </c>
      <c r="C18" s="18">
        <f>IF(VLOOKUP(CONCATENATE("SATD",YEAR($A18),IF(MONTH($A18)&lt;10,CONCATENATE(0,MONTH($A18)),MONTH($A18))),Query!$A:$E,4,FALSE)=0,#N/A,VLOOKUP(CONCATENATE("SATD",YEAR($A18),IF(MONTH($A18)&lt;10,CONCATENATE(0,MONTH($A18)),MONTH($A18))),Query!$A:$E,4,FALSE)/VLOOKUP(CONCATENATE("SATD",YEAR($A$4),IF(MONTH($A$4)&lt;10,CONCATENATE(0,MONTH($A$4)),MONTH($A$4))),Query!$A:$E,4,FALSE)*100)</f>
        <v>103.63631363328305</v>
      </c>
      <c r="D18" s="18">
        <f>IF(VLOOKUP(CONCATENATE("SATD",YEAR($A18),IF(MONTH($A18)&lt;10,CONCATENATE(0,MONTH($A18)),MONTH($A18))),Query!$A:$E,5,FALSE)=0,#N/A,VLOOKUP(CONCATENATE("SATD",YEAR($A18),IF(MONTH($A18)&lt;10,CONCATENATE(0,MONTH($A18)),MONTH($A18))),Query!$A:$E,5,FALSE)/VLOOKUP(CONCATENATE("SATD",YEAR($A$4),IF(MONTH($A$4)&lt;10,CONCATENATE(0,MONTH($A$4)),MONTH($A$4))),Query!$A:$E,5,FALSE)*100)</f>
        <v>102.10904168083796</v>
      </c>
      <c r="F18" s="4">
        <f>(B18-VLOOKUP(DATE(YEAR($A18)-1,MONTH($A18),1),$A$4:D$143,2,FALSE))/VLOOKUP(DATE(YEAR($A18)-1,MONTH($A18),1),$A$4:$D$143,2,FALSE)*100</f>
        <v>3.5344827586206855</v>
      </c>
      <c r="G18" s="4">
        <f>(C18-VLOOKUP(DATE(YEAR($A18)-1,MONTH($A18),1),$A$4:F$143,2,FALSE))/VLOOKUP(DATE(YEAR($A18)-1,MONTH($A18),1),$A$4:$D$143,2,FALSE)*100</f>
        <v>2.2961888880250907</v>
      </c>
      <c r="H18" s="4">
        <f>(D18-VLOOKUP(DATE(YEAR($A18)-1,MONTH($A18),1),$A$4:G$143,2,FALSE))/VLOOKUP(DATE(YEAR($A18)-1,MONTH($A18),1),$A$4:$D$143,2,FALSE)*100</f>
        <v>0.78866614186161743</v>
      </c>
      <c r="J18" s="2">
        <f>(Table5[[#This Row],[TSI Freight]]-B17)/B17</f>
        <v>1.5215553677092063E-2</v>
      </c>
      <c r="L18">
        <f t="shared" si="0"/>
        <v>124</v>
      </c>
    </row>
    <row r="19" spans="1:12" x14ac:dyDescent="0.2">
      <c r="A19" s="17">
        <f>DATE(YEAR(Parameters!$B$7), MONTH(Parameters!$B$6)+ROW($A19)-ROW($A$4), 1)</f>
        <v>41730</v>
      </c>
      <c r="B19" s="18">
        <f>IF(VLOOKUP(CONCATENATE("SATD",YEAR($A19),IF(MONTH($A19)&lt;10,CONCATENATE(0,MONTH($A19)),MONTH($A19))),Query!$A:$E,3,FALSE)=0,#N/A,VLOOKUP(CONCATENATE("SATD",YEAR($A19),IF(MONTH($A19)&lt;10,CONCATENATE(0,MONTH($A19)),MONTH($A19))),Query!$A:$E,3,FALSE)/VLOOKUP(CONCATENATE("SATD",YEAR($A$4),IF(MONTH($A$4)&lt;10,CONCATENATE(0,MONTH($A$4)),MONTH($A$4))),Query!$A:$E,3,FALSE)*100)</f>
        <v>105.41484716157206</v>
      </c>
      <c r="C19" s="18">
        <f>IF(VLOOKUP(CONCATENATE("SATD",YEAR($A19),IF(MONTH($A19)&lt;10,CONCATENATE(0,MONTH($A19)),MONTH($A19))),Query!$A:$E,4,FALSE)=0,#N/A,VLOOKUP(CONCATENATE("SATD",YEAR($A19),IF(MONTH($A19)&lt;10,CONCATENATE(0,MONTH($A19)),MONTH($A19))),Query!$A:$E,4,FALSE)/VLOOKUP(CONCATENATE("SATD",YEAR($A$4),IF(MONTH($A$4)&lt;10,CONCATENATE(0,MONTH($A$4)),MONTH($A$4))),Query!$A:$E,4,FALSE)*100)</f>
        <v>103.72167263011423</v>
      </c>
      <c r="D19" s="18">
        <f>IF(VLOOKUP(CONCATENATE("SATD",YEAR($A19),IF(MONTH($A19)&lt;10,CONCATENATE(0,MONTH($A19)),MONTH($A19))),Query!$A:$E,5,FALSE)=0,#N/A,VLOOKUP(CONCATENATE("SATD",YEAR($A19),IF(MONTH($A19)&lt;10,CONCATENATE(0,MONTH($A19)),MONTH($A19))),Query!$A:$E,5,FALSE)/VLOOKUP(CONCATENATE("SATD",YEAR($A$4),IF(MONTH($A$4)&lt;10,CONCATENATE(0,MONTH($A$4)),MONTH($A$4))),Query!$A:$E,5,FALSE)*100)</f>
        <v>102.46779405893255</v>
      </c>
      <c r="F19" s="4">
        <f>(B19-VLOOKUP(DATE(YEAR($A19)-1,MONTH($A19),1),$A$4:D$143,2,FALSE))/VLOOKUP(DATE(YEAR($A19)-1,MONTH($A19),1),$A$4:$D$143,2,FALSE)*100</f>
        <v>4.8653344917463075</v>
      </c>
      <c r="G19" s="4">
        <f>(C19-VLOOKUP(DATE(YEAR($A19)-1,MONTH($A19),1),$A$4:F$143,2,FALSE))/VLOOKUP(DATE(YEAR($A19)-1,MONTH($A19),1),$A$4:$D$143,2,FALSE)*100</f>
        <v>3.1809862393403887</v>
      </c>
      <c r="H19" s="4">
        <f>(D19-VLOOKUP(DATE(YEAR($A19)-1,MONTH($A19),1),$A$4:G$143,2,FALSE))/VLOOKUP(DATE(YEAR($A19)-1,MONTH($A19),1),$A$4:$D$143,2,FALSE)*100</f>
        <v>1.933643959581036</v>
      </c>
      <c r="J19" s="2">
        <f>(Table5[[#This Row],[TSI Freight]]-B18)/B18</f>
        <v>4.9958368026646023E-3</v>
      </c>
      <c r="L19">
        <f t="shared" si="0"/>
        <v>120</v>
      </c>
    </row>
    <row r="20" spans="1:12" x14ac:dyDescent="0.2">
      <c r="A20" s="17">
        <f>DATE(YEAR(Parameters!$B$7), MONTH(Parameters!$B$6)+ROW($A20)-ROW($A$4), 1)</f>
        <v>41760</v>
      </c>
      <c r="B20" s="18">
        <f>IF(VLOOKUP(CONCATENATE("SATD",YEAR($A20),IF(MONTH($A20)&lt;10,CONCATENATE(0,MONTH($A20)),MONTH($A20))),Query!$A:$E,3,FALSE)=0,#N/A,VLOOKUP(CONCATENATE("SATD",YEAR($A20),IF(MONTH($A20)&lt;10,CONCATENATE(0,MONTH($A20)),MONTH($A20))),Query!$A:$E,3,FALSE)/VLOOKUP(CONCATENATE("SATD",YEAR($A$4),IF(MONTH($A$4)&lt;10,CONCATENATE(0,MONTH($A$4)),MONTH($A$4))),Query!$A:$E,3,FALSE)*100)</f>
        <v>105.85152838427948</v>
      </c>
      <c r="C20" s="18">
        <f>IF(VLOOKUP(CONCATENATE("SATD",YEAR($A20),IF(MONTH($A20)&lt;10,CONCATENATE(0,MONTH($A20)),MONTH($A20))),Query!$A:$E,4,FALSE)=0,#N/A,VLOOKUP(CONCATENATE("SATD",YEAR($A20),IF(MONTH($A20)&lt;10,CONCATENATE(0,MONTH($A20)),MONTH($A20))),Query!$A:$E,4,FALSE)/VLOOKUP(CONCATENATE("SATD",YEAR($A$4),IF(MONTH($A$4)&lt;10,CONCATENATE(0,MONTH($A$4)),MONTH($A$4))),Query!$A:$E,4,FALSE)*100)</f>
        <v>104.14123551975906</v>
      </c>
      <c r="D20" s="18">
        <f>IF(VLOOKUP(CONCATENATE("SATD",YEAR($A20),IF(MONTH($A20)&lt;10,CONCATENATE(0,MONTH($A20)),MONTH($A20))),Query!$A:$E,5,FALSE)=0,#N/A,VLOOKUP(CONCATENATE("SATD",YEAR($A20),IF(MONTH($A20)&lt;10,CONCATENATE(0,MONTH($A20)),MONTH($A20))),Query!$A:$E,5,FALSE)/VLOOKUP(CONCATENATE("SATD",YEAR($A$4),IF(MONTH($A$4)&lt;10,CONCATENATE(0,MONTH($A$4)),MONTH($A$4))),Query!$A:$E,5,FALSE)*100)</f>
        <v>102.05853067214035</v>
      </c>
      <c r="F20" s="4">
        <f>(B20-VLOOKUP(DATE(YEAR($A20)-1,MONTH($A20),1),$A$4:D$143,2,FALSE))/VLOOKUP(DATE(YEAR($A20)-1,MONTH($A20),1),$A$4:$D$143,2,FALSE)*100</f>
        <v>4.3927648578811409</v>
      </c>
      <c r="G20" s="4">
        <f>(C20-VLOOKUP(DATE(YEAR($A20)-1,MONTH($A20),1),$A$4:F$143,2,FALSE))/VLOOKUP(DATE(YEAR($A20)-1,MONTH($A20),1),$A$4:$D$143,2,FALSE)*100</f>
        <v>2.7060419208648865</v>
      </c>
      <c r="H20" s="4">
        <f>(D20-VLOOKUP(DATE(YEAR($A20)-1,MONTH($A20),1),$A$4:G$143,2,FALSE))/VLOOKUP(DATE(YEAR($A20)-1,MONTH($A20),1),$A$4:$D$143,2,FALSE)*100</f>
        <v>0.65203929336839361</v>
      </c>
      <c r="J20" s="2">
        <f>(Table5[[#This Row],[TSI Freight]]-B19)/B19</f>
        <v>4.142502071251007E-3</v>
      </c>
      <c r="L20">
        <f t="shared" si="0"/>
        <v>117</v>
      </c>
    </row>
    <row r="21" spans="1:12" x14ac:dyDescent="0.2">
      <c r="A21" s="17">
        <f>DATE(YEAR(Parameters!$B$7), MONTH(Parameters!$B$6)+ROW($A21)-ROW($A$4), 1)</f>
        <v>41791</v>
      </c>
      <c r="B21" s="18">
        <f>IF(VLOOKUP(CONCATENATE("SATD",YEAR($A21),IF(MONTH($A21)&lt;10,CONCATENATE(0,MONTH($A21)),MONTH($A21))),Query!$A:$E,3,FALSE)=0,#N/A,VLOOKUP(CONCATENATE("SATD",YEAR($A21),IF(MONTH($A21)&lt;10,CONCATENATE(0,MONTH($A21)),MONTH($A21))),Query!$A:$E,3,FALSE)/VLOOKUP(CONCATENATE("SATD",YEAR($A$4),IF(MONTH($A$4)&lt;10,CONCATENATE(0,MONTH($A$4)),MONTH($A$4))),Query!$A:$E,3,FALSE)*100)</f>
        <v>104.71615720524019</v>
      </c>
      <c r="C21" s="18">
        <f>IF(VLOOKUP(CONCATENATE("SATD",YEAR($A21),IF(MONTH($A21)&lt;10,CONCATENATE(0,MONTH($A21)),MONTH($A21))),Query!$A:$E,4,FALSE)=0,#N/A,VLOOKUP(CONCATENATE("SATD",YEAR($A21),IF(MONTH($A21)&lt;10,CONCATENATE(0,MONTH($A21)),MONTH($A21))),Query!$A:$E,4,FALSE)/VLOOKUP(CONCATENATE("SATD",YEAR($A$4),IF(MONTH($A$4)&lt;10,CONCATENATE(0,MONTH($A$4)),MONTH($A$4))),Query!$A:$E,4,FALSE)*100)</f>
        <v>104.48572732312537</v>
      </c>
      <c r="D21" s="18">
        <f>IF(VLOOKUP(CONCATENATE("SATD",YEAR($A21),IF(MONTH($A21)&lt;10,CONCATENATE(0,MONTH($A21)),MONTH($A21))),Query!$A:$E,5,FALSE)=0,#N/A,VLOOKUP(CONCATENATE("SATD",YEAR($A21),IF(MONTH($A21)&lt;10,CONCATENATE(0,MONTH($A21)),MONTH($A21))),Query!$A:$E,5,FALSE)/VLOOKUP(CONCATENATE("SATD",YEAR($A$4),IF(MONTH($A$4)&lt;10,CONCATENATE(0,MONTH($A$4)),MONTH($A$4))),Query!$A:$E,5,FALSE)*100)</f>
        <v>102.1852222205662</v>
      </c>
      <c r="F21" s="4">
        <f>(B21-VLOOKUP(DATE(YEAR($A21)-1,MONTH($A21),1),$A$4:D$143,2,FALSE))/VLOOKUP(DATE(YEAR($A21)-1,MONTH($A21),1),$A$4:$D$143,2,FALSE)*100</f>
        <v>2.8301886792453086</v>
      </c>
      <c r="G21" s="4">
        <f>(C21-VLOOKUP(DATE(YEAR($A21)-1,MONTH($A21),1),$A$4:F$143,2,FALSE))/VLOOKUP(DATE(YEAR($A21)-1,MONTH($A21),1),$A$4:$D$143,2,FALSE)*100</f>
        <v>2.6039089064996239</v>
      </c>
      <c r="H21" s="4">
        <f>(D21-VLOOKUP(DATE(YEAR($A21)-1,MONTH($A21),1),$A$4:G$143,2,FALSE))/VLOOKUP(DATE(YEAR($A21)-1,MONTH($A21),1),$A$4:$D$143,2,FALSE)*100</f>
        <v>0.34483657165378251</v>
      </c>
      <c r="J21" s="2">
        <f>(Table5[[#This Row],[TSI Freight]]-B20)/B20</f>
        <v>-1.0726072607260545E-2</v>
      </c>
      <c r="L21">
        <f t="shared" si="0"/>
        <v>125</v>
      </c>
    </row>
    <row r="22" spans="1:12" x14ac:dyDescent="0.2">
      <c r="A22" s="17">
        <f>DATE(YEAR(Parameters!$B$7), MONTH(Parameters!$B$6)+ROW($A22)-ROW($A$4), 1)</f>
        <v>41821</v>
      </c>
      <c r="B22" s="18">
        <f>IF(VLOOKUP(CONCATENATE("SATD",YEAR($A22),IF(MONTH($A22)&lt;10,CONCATENATE(0,MONTH($A22)),MONTH($A22))),Query!$A:$E,3,FALSE)=0,#N/A,VLOOKUP(CONCATENATE("SATD",YEAR($A22),IF(MONTH($A22)&lt;10,CONCATENATE(0,MONTH($A22)),MONTH($A22))),Query!$A:$E,3,FALSE)/VLOOKUP(CONCATENATE("SATD",YEAR($A$4),IF(MONTH($A$4)&lt;10,CONCATENATE(0,MONTH($A$4)),MONTH($A$4))),Query!$A:$E,3,FALSE)*100)</f>
        <v>105.32751091703057</v>
      </c>
      <c r="C22" s="18">
        <f>IF(VLOOKUP(CONCATENATE("SATD",YEAR($A22),IF(MONTH($A22)&lt;10,CONCATENATE(0,MONTH($A22)),MONTH($A22))),Query!$A:$E,4,FALSE)=0,#N/A,VLOOKUP(CONCATENATE("SATD",YEAR($A22),IF(MONTH($A22)&lt;10,CONCATENATE(0,MONTH($A22)),MONTH($A22))),Query!$A:$E,4,FALSE)/VLOOKUP(CONCATENATE("SATD",YEAR($A$4),IF(MONTH($A$4)&lt;10,CONCATENATE(0,MONTH($A$4)),MONTH($A$4))),Query!$A:$E,4,FALSE)*100)</f>
        <v>104.70778294338281</v>
      </c>
      <c r="D22" s="18">
        <f>IF(VLOOKUP(CONCATENATE("SATD",YEAR($A22),IF(MONTH($A22)&lt;10,CONCATENATE(0,MONTH($A22)),MONTH($A22))),Query!$A:$E,5,FALSE)=0,#N/A,VLOOKUP(CONCATENATE("SATD",YEAR($A22),IF(MONTH($A22)&lt;10,CONCATENATE(0,MONTH($A22)),MONTH($A22))),Query!$A:$E,5,FALSE)/VLOOKUP(CONCATENATE("SATD",YEAR($A$4),IF(MONTH($A$4)&lt;10,CONCATENATE(0,MONTH($A$4)),MONTH($A$4))),Query!$A:$E,5,FALSE)*100)</f>
        <v>103.11077437487121</v>
      </c>
      <c r="F22" s="4">
        <f>(B22-VLOOKUP(DATE(YEAR($A22)-1,MONTH($A22),1),$A$4:D$143,2,FALSE))/VLOOKUP(DATE(YEAR($A22)-1,MONTH($A22),1),$A$4:$D$143,2,FALSE)*100</f>
        <v>3.7865748709122169</v>
      </c>
      <c r="G22" s="4">
        <f>(C22-VLOOKUP(DATE(YEAR($A22)-1,MONTH($A22),1),$A$4:F$143,2,FALSE))/VLOOKUP(DATE(YEAR($A22)-1,MONTH($A22),1),$A$4:$D$143,2,FALSE)*100</f>
        <v>3.1759134855192048</v>
      </c>
      <c r="H22" s="4">
        <f>(D22-VLOOKUP(DATE(YEAR($A22)-1,MONTH($A22),1),$A$4:G$143,2,FALSE))/VLOOKUP(DATE(YEAR($A22)-1,MONTH($A22),1),$A$4:$D$143,2,FALSE)*100</f>
        <v>1.6022690699032158</v>
      </c>
      <c r="J22" s="2">
        <f>(Table5[[#This Row],[TSI Freight]]-B21)/B21</f>
        <v>5.8381984987487534E-3</v>
      </c>
      <c r="L22">
        <f t="shared" si="0"/>
        <v>123</v>
      </c>
    </row>
    <row r="23" spans="1:12" x14ac:dyDescent="0.2">
      <c r="A23" s="17">
        <f>DATE(YEAR(Parameters!$B$7), MONTH(Parameters!$B$6)+ROW($A23)-ROW($A$4), 1)</f>
        <v>41852</v>
      </c>
      <c r="B23" s="18">
        <f>IF(VLOOKUP(CONCATENATE("SATD",YEAR($A23),IF(MONTH($A23)&lt;10,CONCATENATE(0,MONTH($A23)),MONTH($A23))),Query!$A:$E,3,FALSE)=0,#N/A,VLOOKUP(CONCATENATE("SATD",YEAR($A23),IF(MONTH($A23)&lt;10,CONCATENATE(0,MONTH($A23)),MONTH($A23))),Query!$A:$E,3,FALSE)/VLOOKUP(CONCATENATE("SATD",YEAR($A$4),IF(MONTH($A$4)&lt;10,CONCATENATE(0,MONTH($A$4)),MONTH($A$4))),Query!$A:$E,3,FALSE)*100)</f>
        <v>105.50218340611353</v>
      </c>
      <c r="C23" s="18">
        <f>IF(VLOOKUP(CONCATENATE("SATD",YEAR($A23),IF(MONTH($A23)&lt;10,CONCATENATE(0,MONTH($A23)),MONTH($A23))),Query!$A:$E,4,FALSE)=0,#N/A,VLOOKUP(CONCATENATE("SATD",YEAR($A23),IF(MONTH($A23)&lt;10,CONCATENATE(0,MONTH($A23)),MONTH($A23))),Query!$A:$E,4,FALSE)/VLOOKUP(CONCATENATE("SATD",YEAR($A$4),IF(MONTH($A$4)&lt;10,CONCATENATE(0,MONTH($A$4)),MONTH($A$4))),Query!$A:$E,4,FALSE)*100)</f>
        <v>104.54154680885179</v>
      </c>
      <c r="D23" s="18">
        <f>IF(VLOOKUP(CONCATENATE("SATD",YEAR($A23),IF(MONTH($A23)&lt;10,CONCATENATE(0,MONTH($A23)),MONTH($A23))),Query!$A:$E,5,FALSE)=0,#N/A,VLOOKUP(CONCATENATE("SATD",YEAR($A23),IF(MONTH($A23)&lt;10,CONCATENATE(0,MONTH($A23)),MONTH($A23))),Query!$A:$E,5,FALSE)/VLOOKUP(CONCATENATE("SATD",YEAR($A$4),IF(MONTH($A$4)&lt;10,CONCATENATE(0,MONTH($A$4)),MONTH($A$4))),Query!$A:$E,5,FALSE)*100)</f>
        <v>102.62967770494889</v>
      </c>
      <c r="F23" s="4">
        <f>(B23-VLOOKUP(DATE(YEAR($A23)-1,MONTH($A23),1),$A$4:D$143,2,FALSE))/VLOOKUP(DATE(YEAR($A23)-1,MONTH($A23),1),$A$4:$D$143,2,FALSE)*100</f>
        <v>3.4246575342465659</v>
      </c>
      <c r="G23" s="4">
        <f>(C23-VLOOKUP(DATE(YEAR($A23)-1,MONTH($A23),1),$A$4:F$143,2,FALSE))/VLOOKUP(DATE(YEAR($A23)-1,MONTH($A23),1),$A$4:$D$143,2,FALSE)*100</f>
        <v>2.4829375823076174</v>
      </c>
      <c r="H23" s="4">
        <f>(D23-VLOOKUP(DATE(YEAR($A23)-1,MONTH($A23),1),$A$4:G$143,2,FALSE))/VLOOKUP(DATE(YEAR($A23)-1,MONTH($A23),1),$A$4:$D$143,2,FALSE)*100</f>
        <v>0.60871658575896803</v>
      </c>
      <c r="J23" s="2">
        <f>(Table5[[#This Row],[TSI Freight]]-B22)/B22</f>
        <v>1.6583747927031126E-3</v>
      </c>
      <c r="L23">
        <f t="shared" si="0"/>
        <v>119</v>
      </c>
    </row>
    <row r="24" spans="1:12" x14ac:dyDescent="0.2">
      <c r="A24" s="17">
        <f>DATE(YEAR(Parameters!$B$7), MONTH(Parameters!$B$6)+ROW($A24)-ROW($A$4), 1)</f>
        <v>41883</v>
      </c>
      <c r="B24" s="18">
        <f>IF(VLOOKUP(CONCATENATE("SATD",YEAR($A24),IF(MONTH($A24)&lt;10,CONCATENATE(0,MONTH($A24)),MONTH($A24))),Query!$A:$E,3,FALSE)=0,#N/A,VLOOKUP(CONCATENATE("SATD",YEAR($A24),IF(MONTH($A24)&lt;10,CONCATENATE(0,MONTH($A24)),MONTH($A24))),Query!$A:$E,3,FALSE)/VLOOKUP(CONCATENATE("SATD",YEAR($A$4),IF(MONTH($A$4)&lt;10,CONCATENATE(0,MONTH($A$4)),MONTH($A$4))),Query!$A:$E,3,FALSE)*100)</f>
        <v>106.55021834061135</v>
      </c>
      <c r="C24" s="18">
        <f>IF(VLOOKUP(CONCATENATE("SATD",YEAR($A24),IF(MONTH($A24)&lt;10,CONCATENATE(0,MONTH($A24)),MONTH($A24))),Query!$A:$E,4,FALSE)=0,#N/A,VLOOKUP(CONCATENATE("SATD",YEAR($A24),IF(MONTH($A24)&lt;10,CONCATENATE(0,MONTH($A24)),MONTH($A24))),Query!$A:$E,4,FALSE)/VLOOKUP(CONCATENATE("SATD",YEAR($A$4),IF(MONTH($A$4)&lt;10,CONCATENATE(0,MONTH($A$4)),MONTH($A$4))),Query!$A:$E,4,FALSE)*100)</f>
        <v>104.85680468177546</v>
      </c>
      <c r="D24" s="18">
        <f>IF(VLOOKUP(CONCATENATE("SATD",YEAR($A24),IF(MONTH($A24)&lt;10,CONCATENATE(0,MONTH($A24)),MONTH($A24))),Query!$A:$E,5,FALSE)=0,#N/A,VLOOKUP(CONCATENATE("SATD",YEAR($A24),IF(MONTH($A24)&lt;10,CONCATENATE(0,MONTH($A24)),MONTH($A24))),Query!$A:$E,5,FALSE)/VLOOKUP(CONCATENATE("SATD",YEAR($A$4),IF(MONTH($A$4)&lt;10,CONCATENATE(0,MONTH($A$4)),MONTH($A$4))),Query!$A:$E,5,FALSE)*100)</f>
        <v>102.09620691532264</v>
      </c>
      <c r="F24" s="4">
        <f>(B24-VLOOKUP(DATE(YEAR($A24)-1,MONTH($A24),1),$A$4:D$143,2,FALSE))/VLOOKUP(DATE(YEAR($A24)-1,MONTH($A24),1),$A$4:$D$143,2,FALSE)*100</f>
        <v>4.4520547945205431</v>
      </c>
      <c r="G24" s="4">
        <f>(C24-VLOOKUP(DATE(YEAR($A24)-1,MONTH($A24),1),$A$4:F$143,2,FALSE))/VLOOKUP(DATE(YEAR($A24)-1,MONTH($A24),1),$A$4:$D$143,2,FALSE)*100</f>
        <v>2.791987466295287</v>
      </c>
      <c r="H24" s="4">
        <f>(D24-VLOOKUP(DATE(YEAR($A24)-1,MONTH($A24),1),$A$4:G$143,2,FALSE))/VLOOKUP(DATE(YEAR($A24)-1,MONTH($A24),1),$A$4:$D$143,2,FALSE)*100</f>
        <v>8.5750785996933532E-2</v>
      </c>
      <c r="J24" s="2">
        <f>(Table5[[#This Row],[TSI Freight]]-B23)/B23</f>
        <v>9.9337748344371264E-3</v>
      </c>
      <c r="L24">
        <f t="shared" si="0"/>
        <v>114</v>
      </c>
    </row>
    <row r="25" spans="1:12" x14ac:dyDescent="0.2">
      <c r="A25" s="17">
        <f>DATE(YEAR(Parameters!$B$7), MONTH(Parameters!$B$6)+ROW($A25)-ROW($A$4), 1)</f>
        <v>41913</v>
      </c>
      <c r="B25" s="18">
        <f>IF(VLOOKUP(CONCATENATE("SATD",YEAR($A25),IF(MONTH($A25)&lt;10,CONCATENATE(0,MONTH($A25)),MONTH($A25))),Query!$A:$E,3,FALSE)=0,#N/A,VLOOKUP(CONCATENATE("SATD",YEAR($A25),IF(MONTH($A25)&lt;10,CONCATENATE(0,MONTH($A25)),MONTH($A25))),Query!$A:$E,3,FALSE)/VLOOKUP(CONCATENATE("SATD",YEAR($A$4),IF(MONTH($A$4)&lt;10,CONCATENATE(0,MONTH($A$4)),MONTH($A$4))),Query!$A:$E,3,FALSE)*100)</f>
        <v>107.16157205240175</v>
      </c>
      <c r="C25" s="18">
        <f>IF(VLOOKUP(CONCATENATE("SATD",YEAR($A25),IF(MONTH($A25)&lt;10,CONCATENATE(0,MONTH($A25)),MONTH($A25))),Query!$A:$E,4,FALSE)=0,#N/A,VLOOKUP(CONCATENATE("SATD",YEAR($A25),IF(MONTH($A25)&lt;10,CONCATENATE(0,MONTH($A25)),MONTH($A25))),Query!$A:$E,4,FALSE)/VLOOKUP(CONCATENATE("SATD",YEAR($A$4),IF(MONTH($A$4)&lt;10,CONCATENATE(0,MONTH($A$4)),MONTH($A$4))),Query!$A:$E,4,FALSE)*100)</f>
        <v>104.87656559285206</v>
      </c>
      <c r="D25" s="18">
        <f>IF(VLOOKUP(CONCATENATE("SATD",YEAR($A25),IF(MONTH($A25)&lt;10,CONCATENATE(0,MONTH($A25)),MONTH($A25))),Query!$A:$E,5,FALSE)=0,#N/A,VLOOKUP(CONCATENATE("SATD",YEAR($A25),IF(MONTH($A25)&lt;10,CONCATENATE(0,MONTH($A25)),MONTH($A25))),Query!$A:$E,5,FALSE)/VLOOKUP(CONCATENATE("SATD",YEAR($A$4),IF(MONTH($A$4)&lt;10,CONCATENATE(0,MONTH($A$4)),MONTH($A$4))),Query!$A:$E,5,FALSE)*100)</f>
        <v>101.0766711573408</v>
      </c>
      <c r="F25" s="4">
        <f>(B25-VLOOKUP(DATE(YEAR($A25)-1,MONTH($A25),1),$A$4:D$143,2,FALSE))/VLOOKUP(DATE(YEAR($A25)-1,MONTH($A25),1),$A$4:$D$143,2,FALSE)*100</f>
        <v>5.1413881748072052</v>
      </c>
      <c r="G25" s="4">
        <f>(C25-VLOOKUP(DATE(YEAR($A25)-1,MONTH($A25),1),$A$4:F$143,2,FALSE))/VLOOKUP(DATE(YEAR($A25)-1,MONTH($A25),1),$A$4:$D$143,2,FALSE)*100</f>
        <v>2.8994581009559646</v>
      </c>
      <c r="H25" s="4">
        <f>(D25-VLOOKUP(DATE(YEAR($A25)-1,MONTH($A25),1),$A$4:G$143,2,FALSE))/VLOOKUP(DATE(YEAR($A25)-1,MONTH($A25),1),$A$4:$D$143,2,FALSE)*100</f>
        <v>-0.82880164939570267</v>
      </c>
      <c r="J25" s="2">
        <f>(Table5[[#This Row],[TSI Freight]]-B24)/B24</f>
        <v>5.7377049180328543E-3</v>
      </c>
      <c r="L25">
        <f t="shared" si="0"/>
        <v>107</v>
      </c>
    </row>
    <row r="26" spans="1:12" x14ac:dyDescent="0.2">
      <c r="A26" s="17">
        <f>DATE(YEAR(Parameters!$B$7), MONTH(Parameters!$B$6)+ROW($A26)-ROW($A$4), 1)</f>
        <v>41944</v>
      </c>
      <c r="B26" s="18">
        <f>IF(VLOOKUP(CONCATENATE("SATD",YEAR($A26),IF(MONTH($A26)&lt;10,CONCATENATE(0,MONTH($A26)),MONTH($A26))),Query!$A:$E,3,FALSE)=0,#N/A,VLOOKUP(CONCATENATE("SATD",YEAR($A26),IF(MONTH($A26)&lt;10,CONCATENATE(0,MONTH($A26)),MONTH($A26))),Query!$A:$E,3,FALSE)/VLOOKUP(CONCATENATE("SATD",YEAR($A$4),IF(MONTH($A$4)&lt;10,CONCATENATE(0,MONTH($A$4)),MONTH($A$4))),Query!$A:$E,3,FALSE)*100)</f>
        <v>107.77292576419215</v>
      </c>
      <c r="C26" s="18">
        <f>IF(VLOOKUP(CONCATENATE("SATD",YEAR($A26),IF(MONTH($A26)&lt;10,CONCATENATE(0,MONTH($A26)),MONTH($A26))),Query!$A:$E,4,FALSE)=0,#N/A,VLOOKUP(CONCATENATE("SATD",YEAR($A26),IF(MONTH($A26)&lt;10,CONCATENATE(0,MONTH($A26)),MONTH($A26))),Query!$A:$E,4,FALSE)/VLOOKUP(CONCATENATE("SATD",YEAR($A$4),IF(MONTH($A$4)&lt;10,CONCATENATE(0,MONTH($A$4)),MONTH($A$4))),Query!$A:$E,4,FALSE)*100)</f>
        <v>105.52511061660319</v>
      </c>
      <c r="D26" s="18">
        <f>IF(VLOOKUP(CONCATENATE("SATD",YEAR($A26),IF(MONTH($A26)&lt;10,CONCATENATE(0,MONTH($A26)),MONTH($A26))),Query!$A:$E,5,FALSE)=0,#N/A,VLOOKUP(CONCATENATE("SATD",YEAR($A26),IF(MONTH($A26)&lt;10,CONCATENATE(0,MONTH($A26)),MONTH($A26))),Query!$A:$E,5,FALSE)/VLOOKUP(CONCATENATE("SATD",YEAR($A$4),IF(MONTH($A$4)&lt;10,CONCATENATE(0,MONTH($A$4)),MONTH($A$4))),Query!$A:$E,5,FALSE)*100)</f>
        <v>99.444999931662252</v>
      </c>
      <c r="F26" s="4">
        <f>(B26-VLOOKUP(DATE(YEAR($A26)-1,MONTH($A26),1),$A$4:D$143,2,FALSE))/VLOOKUP(DATE(YEAR($A26)-1,MONTH($A26),1),$A$4:$D$143,2,FALSE)*100</f>
        <v>3.6104114189756555</v>
      </c>
      <c r="G26" s="4">
        <f>(C26-VLOOKUP(DATE(YEAR($A26)-1,MONTH($A26),1),$A$4:F$143,2,FALSE))/VLOOKUP(DATE(YEAR($A26)-1,MONTH($A26),1),$A$4:$D$143,2,FALSE)*100</f>
        <v>1.4494136490433587</v>
      </c>
      <c r="H26" s="4">
        <f>(D26-VLOOKUP(DATE(YEAR($A26)-1,MONTH($A26),1),$A$4:G$143,2,FALSE))/VLOOKUP(DATE(YEAR($A26)-1,MONTH($A26),1),$A$4:$D$143,2,FALSE)*100</f>
        <v>-4.3958648851777733</v>
      </c>
      <c r="J26" s="2">
        <f>(Table5[[#This Row],[TSI Freight]]-B25)/B25</f>
        <v>5.7049714751426913E-3</v>
      </c>
      <c r="L26">
        <f t="shared" si="0"/>
        <v>97</v>
      </c>
    </row>
    <row r="27" spans="1:12" x14ac:dyDescent="0.2">
      <c r="A27" s="17">
        <f>DATE(YEAR(Parameters!$B$7), MONTH(Parameters!$B$6)+ROW($A27)-ROW($A$4), 1)</f>
        <v>41974</v>
      </c>
      <c r="B27" s="18">
        <f>IF(VLOOKUP(CONCATENATE("SATD",YEAR($A27),IF(MONTH($A27)&lt;10,CONCATENATE(0,MONTH($A27)),MONTH($A27))),Query!$A:$E,3,FALSE)=0,#N/A,VLOOKUP(CONCATENATE("SATD",YEAR($A27),IF(MONTH($A27)&lt;10,CONCATENATE(0,MONTH($A27)),MONTH($A27))),Query!$A:$E,3,FALSE)/VLOOKUP(CONCATENATE("SATD",YEAR($A$4),IF(MONTH($A$4)&lt;10,CONCATENATE(0,MONTH($A$4)),MONTH($A$4))),Query!$A:$E,3,FALSE)*100)</f>
        <v>107.68558951965066</v>
      </c>
      <c r="C27" s="18">
        <f>IF(VLOOKUP(CONCATENATE("SATD",YEAR($A27),IF(MONTH($A27)&lt;10,CONCATENATE(0,MONTH($A27)),MONTH($A27))),Query!$A:$E,4,FALSE)=0,#N/A,VLOOKUP(CONCATENATE("SATD",YEAR($A27),IF(MONTH($A27)&lt;10,CONCATENATE(0,MONTH($A27)),MONTH($A27))),Query!$A:$E,4,FALSE)/VLOOKUP(CONCATENATE("SATD",YEAR($A$4),IF(MONTH($A$4)&lt;10,CONCATENATE(0,MONTH($A$4)),MONTH($A$4))),Query!$A:$E,4,FALSE)*100)</f>
        <v>105.54273246304535</v>
      </c>
      <c r="D27" s="18">
        <f>IF(VLOOKUP(CONCATENATE("SATD",YEAR($A27),IF(MONTH($A27)&lt;10,CONCATENATE(0,MONTH($A27)),MONTH($A27))),Query!$A:$E,5,FALSE)=0,#N/A,VLOOKUP(CONCATENATE("SATD",YEAR($A27),IF(MONTH($A27)&lt;10,CONCATENATE(0,MONTH($A27)),MONTH($A27))),Query!$A:$E,5,FALSE)/VLOOKUP(CONCATENATE("SATD",YEAR($A$4),IF(MONTH($A$4)&lt;10,CONCATENATE(0,MONTH($A$4)),MONTH($A$4))),Query!$A:$E,5,FALSE)*100)</f>
        <v>98.664356412788678</v>
      </c>
      <c r="F27" s="4">
        <f>(B27-VLOOKUP(DATE(YEAR($A27)-1,MONTH($A27),1),$A$4:D$143,2,FALSE))/VLOOKUP(DATE(YEAR($A27)-1,MONTH($A27),1),$A$4:$D$143,2,FALSE)*100</f>
        <v>4.6689303904923696</v>
      </c>
      <c r="G27" s="4">
        <f>(C27-VLOOKUP(DATE(YEAR($A27)-1,MONTH($A27),1),$A$4:F$143,2,FALSE))/VLOOKUP(DATE(YEAR($A27)-1,MONTH($A27),1),$A$4:$D$143,2,FALSE)*100</f>
        <v>2.5861024364914544</v>
      </c>
      <c r="H27" s="4">
        <f>(D27-VLOOKUP(DATE(YEAR($A27)-1,MONTH($A27),1),$A$4:G$143,2,FALSE))/VLOOKUP(DATE(YEAR($A27)-1,MONTH($A27),1),$A$4:$D$143,2,FALSE)*100</f>
        <v>-4.0995856598955527</v>
      </c>
      <c r="J27" s="2">
        <f>(Table5[[#This Row],[TSI Freight]]-B26)/B26</f>
        <v>-8.1037277147492557E-4</v>
      </c>
      <c r="L27">
        <f t="shared" si="0"/>
        <v>101</v>
      </c>
    </row>
    <row r="28" spans="1:12" x14ac:dyDescent="0.2">
      <c r="A28" s="17">
        <f>DATE(YEAR(Parameters!$B$7), MONTH(Parameters!$B$6)+ROW($A28)-ROW($A$4), 1)</f>
        <v>42005</v>
      </c>
      <c r="B28" s="18">
        <f>IF(VLOOKUP(CONCATENATE("SATD",YEAR($A28),IF(MONTH($A28)&lt;10,CONCATENATE(0,MONTH($A28)),MONTH($A28))),Query!$A:$E,3,FALSE)=0,#N/A,VLOOKUP(CONCATENATE("SATD",YEAR($A28),IF(MONTH($A28)&lt;10,CONCATENATE(0,MONTH($A28)),MONTH($A28))),Query!$A:$E,3,FALSE)/VLOOKUP(CONCATENATE("SATD",YEAR($A$4),IF(MONTH($A$4)&lt;10,CONCATENATE(0,MONTH($A$4)),MONTH($A$4))),Query!$A:$E,3,FALSE)*100)</f>
        <v>107.51091703056768</v>
      </c>
      <c r="C28" s="18">
        <f>IF(VLOOKUP(CONCATENATE("SATD",YEAR($A28),IF(MONTH($A28)&lt;10,CONCATENATE(0,MONTH($A28)),MONTH($A28))),Query!$A:$E,4,FALSE)=0,#N/A,VLOOKUP(CONCATENATE("SATD",YEAR($A28),IF(MONTH($A28)&lt;10,CONCATENATE(0,MONTH($A28)),MONTH($A28))),Query!$A:$E,4,FALSE)/VLOOKUP(CONCATENATE("SATD",YEAR($A$4),IF(MONTH($A$4)&lt;10,CONCATENATE(0,MONTH($A$4)),MONTH($A$4))),Query!$A:$E,4,FALSE)*100)</f>
        <v>104.70462527654148</v>
      </c>
      <c r="D28" s="18">
        <f>IF(VLOOKUP(CONCATENATE("SATD",YEAR($A28),IF(MONTH($A28)&lt;10,CONCATENATE(0,MONTH($A28)),MONTH($A28))),Query!$A:$E,5,FALSE)=0,#N/A,VLOOKUP(CONCATENATE("SATD",YEAR($A28),IF(MONTH($A28)&lt;10,CONCATENATE(0,MONTH($A28)),MONTH($A28))),Query!$A:$E,5,FALSE)/VLOOKUP(CONCATENATE("SATD",YEAR($A$4),IF(MONTH($A$4)&lt;10,CONCATENATE(0,MONTH($A$4)),MONTH($A$4))),Query!$A:$E,5,FALSE)*100)</f>
        <v>95.738858080901096</v>
      </c>
      <c r="F28" s="4">
        <f>(B28-VLOOKUP(DATE(YEAR($A28)-1,MONTH($A28),1),$A$4:D$143,2,FALSE))/VLOOKUP(DATE(YEAR($A28)-1,MONTH($A28),1),$A$4:$D$143,2,FALSE)*100</f>
        <v>5.8469475494411061</v>
      </c>
      <c r="G28" s="4">
        <f>(C28-VLOOKUP(DATE(YEAR($A28)-1,MONTH($A28),1),$A$4:F$143,2,FALSE))/VLOOKUP(DATE(YEAR($A28)-1,MONTH($A28),1),$A$4:$D$143,2,FALSE)*100</f>
        <v>3.0840893737231307</v>
      </c>
      <c r="H28" s="4">
        <f>(D28-VLOOKUP(DATE(YEAR($A28)-1,MONTH($A28),1),$A$4:G$143,2,FALSE))/VLOOKUP(DATE(YEAR($A28)-1,MONTH($A28),1),$A$4:$D$143,2,FALSE)*100</f>
        <v>-5.7429127234464632</v>
      </c>
      <c r="J28" s="2">
        <f>(Table5[[#This Row],[TSI Freight]]-B27)/B27</f>
        <v>-1.6220600162206945E-3</v>
      </c>
      <c r="L28">
        <f t="shared" si="0"/>
        <v>103</v>
      </c>
    </row>
    <row r="29" spans="1:12" x14ac:dyDescent="0.2">
      <c r="A29" s="17">
        <f>DATE(YEAR(Parameters!$B$7), MONTH(Parameters!$B$6)+ROW($A29)-ROW($A$4), 1)</f>
        <v>42036</v>
      </c>
      <c r="B29" s="18">
        <f>IF(VLOOKUP(CONCATENATE("SATD",YEAR($A29),IF(MONTH($A29)&lt;10,CONCATENATE(0,MONTH($A29)),MONTH($A29))),Query!$A:$E,3,FALSE)=0,#N/A,VLOOKUP(CONCATENATE("SATD",YEAR($A29),IF(MONTH($A29)&lt;10,CONCATENATE(0,MONTH($A29)),MONTH($A29))),Query!$A:$E,3,FALSE)/VLOOKUP(CONCATENATE("SATD",YEAR($A$4),IF(MONTH($A$4)&lt;10,CONCATENATE(0,MONTH($A$4)),MONTH($A$4))),Query!$A:$E,3,FALSE)*100)</f>
        <v>106.81222707423581</v>
      </c>
      <c r="C29" s="18">
        <f>IF(VLOOKUP(CONCATENATE("SATD",YEAR($A29),IF(MONTH($A29)&lt;10,CONCATENATE(0,MONTH($A29)),MONTH($A29))),Query!$A:$E,4,FALSE)=0,#N/A,VLOOKUP(CONCATENATE("SATD",YEAR($A29),IF(MONTH($A29)&lt;10,CONCATENATE(0,MONTH($A29)),MONTH($A29))),Query!$A:$E,4,FALSE)/VLOOKUP(CONCATENATE("SATD",YEAR($A$4),IF(MONTH($A$4)&lt;10,CONCATENATE(0,MONTH($A$4)),MONTH($A$4))),Query!$A:$E,4,FALSE)*100)</f>
        <v>104.03672677317543</v>
      </c>
      <c r="D29" s="18">
        <f>IF(VLOOKUP(CONCATENATE("SATD",YEAR($A29),IF(MONTH($A29)&lt;10,CONCATENATE(0,MONTH($A29)),MONTH($A29))),Query!$A:$E,5,FALSE)=0,#N/A,VLOOKUP(CONCATENATE("SATD",YEAR($A29),IF(MONTH($A29)&lt;10,CONCATENATE(0,MONTH($A29)),MONTH($A29))),Query!$A:$E,5,FALSE)/VLOOKUP(CONCATENATE("SATD",YEAR($A$4),IF(MONTH($A$4)&lt;10,CONCATENATE(0,MONTH($A$4)),MONTH($A$4))),Query!$A:$E,5,FALSE)*100)</f>
        <v>96.19821845333388</v>
      </c>
      <c r="F29" s="4">
        <f>(B29-VLOOKUP(DATE(YEAR($A29)-1,MONTH($A29),1),$A$4:D$143,2,FALSE))/VLOOKUP(DATE(YEAR($A29)-1,MONTH($A29),1),$A$4:$D$143,2,FALSE)*100</f>
        <v>3.3812341504649241</v>
      </c>
      <c r="G29" s="4">
        <f>(C29-VLOOKUP(DATE(YEAR($A29)-1,MONTH($A29),1),$A$4:F$143,2,FALSE))/VLOOKUP(DATE(YEAR($A29)-1,MONTH($A29),1),$A$4:$D$143,2,FALSE)*100</f>
        <v>0.69488770522897303</v>
      </c>
      <c r="H29" s="4">
        <f>(D29-VLOOKUP(DATE(YEAR($A29)-1,MONTH($A29),1),$A$4:G$143,2,FALSE))/VLOOKUP(DATE(YEAR($A29)-1,MONTH($A29),1),$A$4:$D$143,2,FALSE)*100</f>
        <v>-6.8918342104249382</v>
      </c>
      <c r="J29" s="2">
        <f>(Table5[[#This Row],[TSI Freight]]-B28)/B28</f>
        <v>-6.4987814784727687E-3</v>
      </c>
      <c r="L29">
        <f t="shared" si="0"/>
        <v>111</v>
      </c>
    </row>
    <row r="30" spans="1:12" x14ac:dyDescent="0.2">
      <c r="A30" s="17">
        <f>DATE(YEAR(Parameters!$B$7), MONTH(Parameters!$B$6)+ROW($A30)-ROW($A$4), 1)</f>
        <v>42064</v>
      </c>
      <c r="B30" s="18">
        <f>IF(VLOOKUP(CONCATENATE("SATD",YEAR($A30),IF(MONTH($A30)&lt;10,CONCATENATE(0,MONTH($A30)),MONTH($A30))),Query!$A:$E,3,FALSE)=0,#N/A,VLOOKUP(CONCATENATE("SATD",YEAR($A30),IF(MONTH($A30)&lt;10,CONCATENATE(0,MONTH($A30)),MONTH($A30))),Query!$A:$E,3,FALSE)/VLOOKUP(CONCATENATE("SATD",YEAR($A$4),IF(MONTH($A$4)&lt;10,CONCATENATE(0,MONTH($A$4)),MONTH($A$4))),Query!$A:$E,3,FALSE)*100)</f>
        <v>107.51091703056768</v>
      </c>
      <c r="C30" s="18">
        <f>IF(VLOOKUP(CONCATENATE("SATD",YEAR($A30),IF(MONTH($A30)&lt;10,CONCATENATE(0,MONTH($A30)),MONTH($A30))),Query!$A:$E,4,FALSE)=0,#N/A,VLOOKUP(CONCATENATE("SATD",YEAR($A30),IF(MONTH($A30)&lt;10,CONCATENATE(0,MONTH($A30)),MONTH($A30))),Query!$A:$E,4,FALSE)/VLOOKUP(CONCATENATE("SATD",YEAR($A$4),IF(MONTH($A$4)&lt;10,CONCATENATE(0,MONTH($A$4)),MONTH($A$4))),Query!$A:$E,4,FALSE)*100)</f>
        <v>103.68052103500895</v>
      </c>
      <c r="D30" s="18">
        <f>IF(VLOOKUP(CONCATENATE("SATD",YEAR($A30),IF(MONTH($A30)&lt;10,CONCATENATE(0,MONTH($A30)),MONTH($A30))),Query!$A:$E,5,FALSE)=0,#N/A,VLOOKUP(CONCATENATE("SATD",YEAR($A30),IF(MONTH($A30)&lt;10,CONCATENATE(0,MONTH($A30)),MONTH($A30))),Query!$A:$E,5,FALSE)/VLOOKUP(CONCATENATE("SATD",YEAR($A$4),IF(MONTH($A$4)&lt;10,CONCATENATE(0,MONTH($A$4)),MONTH($A$4))),Query!$A:$E,5,FALSE)*100)</f>
        <v>97.004324491709568</v>
      </c>
      <c r="F30" s="4">
        <f>(B30-VLOOKUP(DATE(YEAR($A30)-1,MONTH($A30),1),$A$4:D$143,2,FALSE))/VLOOKUP(DATE(YEAR($A30)-1,MONTH($A30),1),$A$4:$D$143,2,FALSE)*100</f>
        <v>2.4979184013322335</v>
      </c>
      <c r="G30" s="4">
        <f>(C30-VLOOKUP(DATE(YEAR($A30)-1,MONTH($A30),1),$A$4:F$143,2,FALSE))/VLOOKUP(DATE(YEAR($A30)-1,MONTH($A30),1),$A$4:$D$143,2,FALSE)*100</f>
        <v>-1.1538746169148508</v>
      </c>
      <c r="H30" s="4">
        <f>(D30-VLOOKUP(DATE(YEAR($A30)-1,MONTH($A30),1),$A$4:G$143,2,FALSE))/VLOOKUP(DATE(YEAR($A30)-1,MONTH($A30),1),$A$4:$D$143,2,FALSE)*100</f>
        <v>-7.5187747352144303</v>
      </c>
      <c r="J30" s="2">
        <f>(Table5[[#This Row],[TSI Freight]]-B29)/B29</f>
        <v>6.5412919051512494E-3</v>
      </c>
      <c r="L30">
        <f t="shared" si="0"/>
        <v>103</v>
      </c>
    </row>
    <row r="31" spans="1:12" x14ac:dyDescent="0.2">
      <c r="A31" s="17">
        <f>DATE(YEAR(Parameters!$B$7), MONTH(Parameters!$B$6)+ROW($A31)-ROW($A$4), 1)</f>
        <v>42095</v>
      </c>
      <c r="B31" s="18">
        <f>IF(VLOOKUP(CONCATENATE("SATD",YEAR($A31),IF(MONTH($A31)&lt;10,CONCATENATE(0,MONTH($A31)),MONTH($A31))),Query!$A:$E,3,FALSE)=0,#N/A,VLOOKUP(CONCATENATE("SATD",YEAR($A31),IF(MONTH($A31)&lt;10,CONCATENATE(0,MONTH($A31)),MONTH($A31))),Query!$A:$E,3,FALSE)/VLOOKUP(CONCATENATE("SATD",YEAR($A$4),IF(MONTH($A$4)&lt;10,CONCATENATE(0,MONTH($A$4)),MONTH($A$4))),Query!$A:$E,3,FALSE)*100)</f>
        <v>106.63755458515283</v>
      </c>
      <c r="C31" s="18">
        <f>IF(VLOOKUP(CONCATENATE("SATD",YEAR($A31),IF(MONTH($A31)&lt;10,CONCATENATE(0,MONTH($A31)),MONTH($A31))),Query!$A:$E,4,FALSE)=0,#N/A,VLOOKUP(CONCATENATE("SATD",YEAR($A31),IF(MONTH($A31)&lt;10,CONCATENATE(0,MONTH($A31)),MONTH($A31))),Query!$A:$E,4,FALSE)/VLOOKUP(CONCATENATE("SATD",YEAR($A$4),IF(MONTH($A$4)&lt;10,CONCATENATE(0,MONTH($A$4)),MONTH($A$4))),Query!$A:$E,4,FALSE)*100)</f>
        <v>103.10867687048841</v>
      </c>
      <c r="D31" s="18">
        <f>IF(VLOOKUP(CONCATENATE("SATD",YEAR($A31),IF(MONTH($A31)&lt;10,CONCATENATE(0,MONTH($A31)),MONTH($A31))),Query!$A:$E,5,FALSE)=0,#N/A,VLOOKUP(CONCATENATE("SATD",YEAR($A31),IF(MONTH($A31)&lt;10,CONCATENATE(0,MONTH($A31)),MONTH($A31))),Query!$A:$E,5,FALSE)/VLOOKUP(CONCATENATE("SATD",YEAR($A$4),IF(MONTH($A$4)&lt;10,CONCATENATE(0,MONTH($A$4)),MONTH($A$4))),Query!$A:$E,5,FALSE)*100)</f>
        <v>97.021506513822985</v>
      </c>
      <c r="F31" s="4">
        <f>(B31-VLOOKUP(DATE(YEAR($A31)-1,MONTH($A31),1),$A$4:D$143,2,FALSE))/VLOOKUP(DATE(YEAR($A31)-1,MONTH($A31),1),$A$4:$D$143,2,FALSE)*100</f>
        <v>1.1599005799502766</v>
      </c>
      <c r="G31" s="4">
        <f>(C31-VLOOKUP(DATE(YEAR($A31)-1,MONTH($A31),1),$A$4:F$143,2,FALSE))/VLOOKUP(DATE(YEAR($A31)-1,MONTH($A31),1),$A$4:$D$143,2,FALSE)*100</f>
        <v>-2.1877091825109978</v>
      </c>
      <c r="H31" s="4">
        <f>(D31-VLOOKUP(DATE(YEAR($A31)-1,MONTH($A31),1),$A$4:G$143,2,FALSE))/VLOOKUP(DATE(YEAR($A31)-1,MONTH($A31),1),$A$4:$D$143,2,FALSE)*100</f>
        <v>-7.9621997031256715</v>
      </c>
      <c r="J31" s="2">
        <f>(Table5[[#This Row],[TSI Freight]]-B30)/B30</f>
        <v>-8.1234768480910602E-3</v>
      </c>
      <c r="L31">
        <f t="shared" si="0"/>
        <v>113</v>
      </c>
    </row>
    <row r="32" spans="1:12" x14ac:dyDescent="0.2">
      <c r="A32" s="17">
        <f>DATE(YEAR(Parameters!$B$7), MONTH(Parameters!$B$6)+ROW($A32)-ROW($A$4), 1)</f>
        <v>42125</v>
      </c>
      <c r="B32" s="18">
        <f>IF(VLOOKUP(CONCATENATE("SATD",YEAR($A32),IF(MONTH($A32)&lt;10,CONCATENATE(0,MONTH($A32)),MONTH($A32))),Query!$A:$E,3,FALSE)=0,#N/A,VLOOKUP(CONCATENATE("SATD",YEAR($A32),IF(MONTH($A32)&lt;10,CONCATENATE(0,MONTH($A32)),MONTH($A32))),Query!$A:$E,3,FALSE)/VLOOKUP(CONCATENATE("SATD",YEAR($A$4),IF(MONTH($A$4)&lt;10,CONCATENATE(0,MONTH($A$4)),MONTH($A$4))),Query!$A:$E,3,FALSE)*100)</f>
        <v>106.72489082969432</v>
      </c>
      <c r="C32" s="18">
        <f>IF(VLOOKUP(CONCATENATE("SATD",YEAR($A32),IF(MONTH($A32)&lt;10,CONCATENATE(0,MONTH($A32)),MONTH($A32))),Query!$A:$E,4,FALSE)=0,#N/A,VLOOKUP(CONCATENATE("SATD",YEAR($A32),IF(MONTH($A32)&lt;10,CONCATENATE(0,MONTH($A32)),MONTH($A32))),Query!$A:$E,4,FALSE)/VLOOKUP(CONCATENATE("SATD",YEAR($A$4),IF(MONTH($A$4)&lt;10,CONCATENATE(0,MONTH($A$4)),MONTH($A$4))),Query!$A:$E,4,FALSE)*100)</f>
        <v>102.64215634373804</v>
      </c>
      <c r="D32" s="18">
        <f>IF(VLOOKUP(CONCATENATE("SATD",YEAR($A32),IF(MONTH($A32)&lt;10,CONCATENATE(0,MONTH($A32)),MONTH($A32))),Query!$A:$E,5,FALSE)=0,#N/A,VLOOKUP(CONCATENATE("SATD",YEAR($A32),IF(MONTH($A32)&lt;10,CONCATENATE(0,MONTH($A32)),MONTH($A32))),Query!$A:$E,5,FALSE)/VLOOKUP(CONCATENATE("SATD",YEAR($A$4),IF(MONTH($A$4)&lt;10,CONCATENATE(0,MONTH($A$4)),MONTH($A$4))),Query!$A:$E,5,FALSE)*100)</f>
        <v>96.170064776711399</v>
      </c>
      <c r="F32" s="4">
        <f>(B32-VLOOKUP(DATE(YEAR($A32)-1,MONTH($A32),1),$A$4:D$143,2,FALSE))/VLOOKUP(DATE(YEAR($A32)-1,MONTH($A32),1),$A$4:$D$143,2,FALSE)*100</f>
        <v>0.82508250825081941</v>
      </c>
      <c r="G32" s="4">
        <f>(C32-VLOOKUP(DATE(YEAR($A32)-1,MONTH($A32),1),$A$4:F$143,2,FALSE))/VLOOKUP(DATE(YEAR($A32)-1,MONTH($A32),1),$A$4:$D$143,2,FALSE)*100</f>
        <v>-3.0319562594223988</v>
      </c>
      <c r="H32" s="4">
        <f>(D32-VLOOKUP(DATE(YEAR($A32)-1,MONTH($A32),1),$A$4:G$143,2,FALSE))/VLOOKUP(DATE(YEAR($A32)-1,MONTH($A32),1),$A$4:$D$143,2,FALSE)*100</f>
        <v>-9.1462671870176973</v>
      </c>
      <c r="J32" s="2">
        <f>(Table5[[#This Row],[TSI Freight]]-B31)/B31</f>
        <v>8.1900081900086676E-4</v>
      </c>
      <c r="L32">
        <f t="shared" si="0"/>
        <v>112</v>
      </c>
    </row>
    <row r="33" spans="1:12" x14ac:dyDescent="0.2">
      <c r="A33" s="17">
        <f>DATE(YEAR(Parameters!$B$7), MONTH(Parameters!$B$6)+ROW($A33)-ROW($A$4), 1)</f>
        <v>42156</v>
      </c>
      <c r="B33" s="18">
        <f>IF(VLOOKUP(CONCATENATE("SATD",YEAR($A33),IF(MONTH($A33)&lt;10,CONCATENATE(0,MONTH($A33)),MONTH($A33))),Query!$A:$E,3,FALSE)=0,#N/A,VLOOKUP(CONCATENATE("SATD",YEAR($A33),IF(MONTH($A33)&lt;10,CONCATENATE(0,MONTH($A33)),MONTH($A33))),Query!$A:$E,3,FALSE)/VLOOKUP(CONCATENATE("SATD",YEAR($A$4),IF(MONTH($A$4)&lt;10,CONCATENATE(0,MONTH($A$4)),MONTH($A$4))),Query!$A:$E,3,FALSE)*100)</f>
        <v>106.37554585152837</v>
      </c>
      <c r="C33" s="18">
        <f>IF(VLOOKUP(CONCATENATE("SATD",YEAR($A33),IF(MONTH($A33)&lt;10,CONCATENATE(0,MONTH($A33)),MONTH($A33))),Query!$A:$E,4,FALSE)=0,#N/A,VLOOKUP(CONCATENATE("SATD",YEAR($A33),IF(MONTH($A33)&lt;10,CONCATENATE(0,MONTH($A33)),MONTH($A33))),Query!$A:$E,4,FALSE)/VLOOKUP(CONCATENATE("SATD",YEAR($A$4),IF(MONTH($A$4)&lt;10,CONCATENATE(0,MONTH($A$4)),MONTH($A$4))),Query!$A:$E,4,FALSE)*100)</f>
        <v>102.32771335257989</v>
      </c>
      <c r="D33" s="18">
        <f>IF(VLOOKUP(CONCATENATE("SATD",YEAR($A33),IF(MONTH($A33)&lt;10,CONCATENATE(0,MONTH($A33)),MONTH($A33))),Query!$A:$E,5,FALSE)=0,#N/A,VLOOKUP(CONCATENATE("SATD",YEAR($A33),IF(MONTH($A33)&lt;10,CONCATENATE(0,MONTH($A33)),MONTH($A33))),Query!$A:$E,5,FALSE)/VLOOKUP(CONCATENATE("SATD",YEAR($A$4),IF(MONTH($A$4)&lt;10,CONCATENATE(0,MONTH($A$4)),MONTH($A$4))),Query!$A:$E,5,FALSE)*100)</f>
        <v>96.835609436253762</v>
      </c>
      <c r="F33" s="4">
        <f>(B33-VLOOKUP(DATE(YEAR($A33)-1,MONTH($A33),1),$A$4:D$143,2,FALSE))/VLOOKUP(DATE(YEAR($A33)-1,MONTH($A33),1),$A$4:$D$143,2,FALSE)*100</f>
        <v>1.5846538782318298</v>
      </c>
      <c r="G33" s="4">
        <f>(C33-VLOOKUP(DATE(YEAR($A33)-1,MONTH($A33),1),$A$4:F$143,2,FALSE))/VLOOKUP(DATE(YEAR($A33)-1,MONTH($A33),1),$A$4:$D$143,2,FALSE)*100</f>
        <v>-2.280874237944992</v>
      </c>
      <c r="H33" s="4">
        <f>(D33-VLOOKUP(DATE(YEAR($A33)-1,MONTH($A33),1),$A$4:G$143,2,FALSE))/VLOOKUP(DATE(YEAR($A33)-1,MONTH($A33),1),$A$4:$D$143,2,FALSE)*100</f>
        <v>-7.5256273523681934</v>
      </c>
      <c r="J33" s="2">
        <f>(Table5[[#This Row],[TSI Freight]]-B32)/B32</f>
        <v>-3.2733224222586503E-3</v>
      </c>
      <c r="L33">
        <f t="shared" si="0"/>
        <v>115</v>
      </c>
    </row>
    <row r="34" spans="1:12" x14ac:dyDescent="0.2">
      <c r="A34" s="17">
        <f>DATE(YEAR(Parameters!$B$7), MONTH(Parameters!$B$6)+ROW($A34)-ROW($A$4), 1)</f>
        <v>42186</v>
      </c>
      <c r="B34" s="18">
        <f>IF(VLOOKUP(CONCATENATE("SATD",YEAR($A34),IF(MONTH($A34)&lt;10,CONCATENATE(0,MONTH($A34)),MONTH($A34))),Query!$A:$E,3,FALSE)=0,#N/A,VLOOKUP(CONCATENATE("SATD",YEAR($A34),IF(MONTH($A34)&lt;10,CONCATENATE(0,MONTH($A34)),MONTH($A34))),Query!$A:$E,3,FALSE)/VLOOKUP(CONCATENATE("SATD",YEAR($A$4),IF(MONTH($A$4)&lt;10,CONCATENATE(0,MONTH($A$4)),MONTH($A$4))),Query!$A:$E,3,FALSE)*100)</f>
        <v>107.33624454148472</v>
      </c>
      <c r="C34" s="18">
        <f>IF(VLOOKUP(CONCATENATE("SATD",YEAR($A34),IF(MONTH($A34)&lt;10,CONCATENATE(0,MONTH($A34)),MONTH($A34))),Query!$A:$E,4,FALSE)=0,#N/A,VLOOKUP(CONCATENATE("SATD",YEAR($A34),IF(MONTH($A34)&lt;10,CONCATENATE(0,MONTH($A34)),MONTH($A34))),Query!$A:$E,4,FALSE)/VLOOKUP(CONCATENATE("SATD",YEAR($A$4),IF(MONTH($A$4)&lt;10,CONCATENATE(0,MONTH($A$4)),MONTH($A$4))),Query!$A:$E,4,FALSE)*100)</f>
        <v>102.96994303322735</v>
      </c>
      <c r="D34" s="18">
        <f>IF(VLOOKUP(CONCATENATE("SATD",YEAR($A34),IF(MONTH($A34)&lt;10,CONCATENATE(0,MONTH($A34)),MONTH($A34))),Query!$A:$E,5,FALSE)=0,#N/A,VLOOKUP(CONCATENATE("SATD",YEAR($A34),IF(MONTH($A34)&lt;10,CONCATENATE(0,MONTH($A34)),MONTH($A34))),Query!$A:$E,5,FALSE)/VLOOKUP(CONCATENATE("SATD",YEAR($A$4),IF(MONTH($A$4)&lt;10,CONCATENATE(0,MONTH($A$4)),MONTH($A$4))),Query!$A:$E,5,FALSE)*100)</f>
        <v>96.474786935624408</v>
      </c>
      <c r="F34" s="4">
        <f>(B34-VLOOKUP(DATE(YEAR($A34)-1,MONTH($A34),1),$A$4:D$143,2,FALSE))/VLOOKUP(DATE(YEAR($A34)-1,MONTH($A34),1),$A$4:$D$143,2,FALSE)*100</f>
        <v>1.9071310116086266</v>
      </c>
      <c r="G34" s="4">
        <f>(C34-VLOOKUP(DATE(YEAR($A34)-1,MONTH($A34),1),$A$4:F$143,2,FALSE))/VLOOKUP(DATE(YEAR($A34)-1,MONTH($A34),1),$A$4:$D$143,2,FALSE)*100</f>
        <v>-2.2383210837103475</v>
      </c>
      <c r="H34" s="4">
        <f>(D34-VLOOKUP(DATE(YEAR($A34)-1,MONTH($A34),1),$A$4:G$143,2,FALSE))/VLOOKUP(DATE(YEAR($A34)-1,MONTH($A34),1),$A$4:$D$143,2,FALSE)*100</f>
        <v>-8.404949385331717</v>
      </c>
      <c r="J34" s="2">
        <f>(Table5[[#This Row],[TSI Freight]]-B33)/B33</f>
        <v>9.0311986863712262E-3</v>
      </c>
      <c r="L34">
        <f t="shared" si="0"/>
        <v>106</v>
      </c>
    </row>
    <row r="35" spans="1:12" x14ac:dyDescent="0.2">
      <c r="A35" s="17">
        <f>DATE(YEAR(Parameters!$B$7), MONTH(Parameters!$B$6)+ROW($A35)-ROW($A$4), 1)</f>
        <v>42217</v>
      </c>
      <c r="B35" s="18">
        <f>IF(VLOOKUP(CONCATENATE("SATD",YEAR($A35),IF(MONTH($A35)&lt;10,CONCATENATE(0,MONTH($A35)),MONTH($A35))),Query!$A:$E,3,FALSE)=0,#N/A,VLOOKUP(CONCATENATE("SATD",YEAR($A35),IF(MONTH($A35)&lt;10,CONCATENATE(0,MONTH($A35)),MONTH($A35))),Query!$A:$E,3,FALSE)/VLOOKUP(CONCATENATE("SATD",YEAR($A$4),IF(MONTH($A$4)&lt;10,CONCATENATE(0,MONTH($A$4)),MONTH($A$4))),Query!$A:$E,3,FALSE)*100)</f>
        <v>107.77292576419215</v>
      </c>
      <c r="C35" s="18">
        <f>IF(VLOOKUP(CONCATENATE("SATD",YEAR($A35),IF(MONTH($A35)&lt;10,CONCATENATE(0,MONTH($A35)),MONTH($A35))),Query!$A:$E,4,FALSE)=0,#N/A,VLOOKUP(CONCATENATE("SATD",YEAR($A35),IF(MONTH($A35)&lt;10,CONCATENATE(0,MONTH($A35)),MONTH($A35))),Query!$A:$E,4,FALSE)/VLOOKUP(CONCATENATE("SATD",YEAR($A$4),IF(MONTH($A$4)&lt;10,CONCATENATE(0,MONTH($A$4)),MONTH($A$4))),Query!$A:$E,4,FALSE)*100)</f>
        <v>102.79392830808925</v>
      </c>
      <c r="D35" s="18">
        <f>IF(VLOOKUP(CONCATENATE("SATD",YEAR($A35),IF(MONTH($A35)&lt;10,CONCATENATE(0,MONTH($A35)),MONTH($A35))),Query!$A:$E,5,FALSE)=0,#N/A,VLOOKUP(CONCATENATE("SATD",YEAR($A35),IF(MONTH($A35)&lt;10,CONCATENATE(0,MONTH($A35)),MONTH($A35))),Query!$A:$E,5,FALSE)/VLOOKUP(CONCATENATE("SATD",YEAR($A$4),IF(MONTH($A$4)&lt;10,CONCATENATE(0,MONTH($A$4)),MONTH($A$4))),Query!$A:$E,5,FALSE)*100)</f>
        <v>95.543024413714988</v>
      </c>
      <c r="F35" s="4">
        <f>(B35-VLOOKUP(DATE(YEAR($A35)-1,MONTH($A35),1),$A$4:D$143,2,FALSE))/VLOOKUP(DATE(YEAR($A35)-1,MONTH($A35),1),$A$4:$D$143,2,FALSE)*100</f>
        <v>2.1523178807947199</v>
      </c>
      <c r="G35" s="4">
        <f>(C35-VLOOKUP(DATE(YEAR($A35)-1,MONTH($A35),1),$A$4:F$143,2,FALSE))/VLOOKUP(DATE(YEAR($A35)-1,MONTH($A35),1),$A$4:$D$143,2,FALSE)*100</f>
        <v>-2.5670133172498364</v>
      </c>
      <c r="H35" s="4">
        <f>(D35-VLOOKUP(DATE(YEAR($A35)-1,MONTH($A35),1),$A$4:G$143,2,FALSE))/VLOOKUP(DATE(YEAR($A35)-1,MONTH($A35),1),$A$4:$D$143,2,FALSE)*100</f>
        <v>-9.4397657668015977</v>
      </c>
      <c r="J35" s="2">
        <f>(Table5[[#This Row],[TSI Freight]]-B34)/B34</f>
        <v>4.0683482506103565E-3</v>
      </c>
      <c r="L35">
        <f t="shared" si="0"/>
        <v>97</v>
      </c>
    </row>
    <row r="36" spans="1:12" x14ac:dyDescent="0.2">
      <c r="A36" s="17">
        <f>DATE(YEAR(Parameters!$B$7), MONTH(Parameters!$B$6)+ROW($A36)-ROW($A$4), 1)</f>
        <v>42248</v>
      </c>
      <c r="B36" s="18">
        <f>IF(VLOOKUP(CONCATENATE("SATD",YEAR($A36),IF(MONTH($A36)&lt;10,CONCATENATE(0,MONTH($A36)),MONTH($A36))),Query!$A:$E,3,FALSE)=0,#N/A,VLOOKUP(CONCATENATE("SATD",YEAR($A36),IF(MONTH($A36)&lt;10,CONCATENATE(0,MONTH($A36)),MONTH($A36))),Query!$A:$E,3,FALSE)/VLOOKUP(CONCATENATE("SATD",YEAR($A$4),IF(MONTH($A$4)&lt;10,CONCATENATE(0,MONTH($A$4)),MONTH($A$4))),Query!$A:$E,3,FALSE)*100)</f>
        <v>107.86026200873363</v>
      </c>
      <c r="C36" s="18">
        <f>IF(VLOOKUP(CONCATENATE("SATD",YEAR($A36),IF(MONTH($A36)&lt;10,CONCATENATE(0,MONTH($A36)),MONTH($A36))),Query!$A:$E,4,FALSE)=0,#N/A,VLOOKUP(CONCATENATE("SATD",YEAR($A36),IF(MONTH($A36)&lt;10,CONCATENATE(0,MONTH($A36)),MONTH($A36))),Query!$A:$E,4,FALSE)/VLOOKUP(CONCATENATE("SATD",YEAR($A$4),IF(MONTH($A$4)&lt;10,CONCATENATE(0,MONTH($A$4)),MONTH($A$4))),Query!$A:$E,4,FALSE)*100)</f>
        <v>102.50515413022868</v>
      </c>
      <c r="D36" s="18">
        <f>IF(VLOOKUP(CONCATENATE("SATD",YEAR($A36),IF(MONTH($A36)&lt;10,CONCATENATE(0,MONTH($A36)),MONTH($A36))),Query!$A:$E,5,FALSE)=0,#N/A,VLOOKUP(CONCATENATE("SATD",YEAR($A36),IF(MONTH($A36)&lt;10,CONCATENATE(0,MONTH($A36)),MONTH($A36))),Query!$A:$E,5,FALSE)/VLOOKUP(CONCATENATE("SATD",YEAR($A$4),IF(MONTH($A$4)&lt;10,CONCATENATE(0,MONTH($A$4)),MONTH($A$4))),Query!$A:$E,5,FALSE)*100)</f>
        <v>95.063583843270379</v>
      </c>
      <c r="F36" s="4">
        <f>(B36-VLOOKUP(DATE(YEAR($A36)-1,MONTH($A36),1),$A$4:D$143,2,FALSE))/VLOOKUP(DATE(YEAR($A36)-1,MONTH($A36),1),$A$4:$D$143,2,FALSE)*100</f>
        <v>1.2295081967213164</v>
      </c>
      <c r="G36" s="4">
        <f>(C36-VLOOKUP(DATE(YEAR($A36)-1,MONTH($A36),1),$A$4:F$143,2,FALSE))/VLOOKUP(DATE(YEAR($A36)-1,MONTH($A36),1),$A$4:$D$143,2,FALSE)*100</f>
        <v>-3.7963922302362008</v>
      </c>
      <c r="H36" s="4">
        <f>(D36-VLOOKUP(DATE(YEAR($A36)-1,MONTH($A36),1),$A$4:G$143,2,FALSE))/VLOOKUP(DATE(YEAR($A36)-1,MONTH($A36),1),$A$4:$D$143,2,FALSE)*100</f>
        <v>-10.780488933979846</v>
      </c>
      <c r="J36" s="2">
        <f>(Table5[[#This Row],[TSI Freight]]-B35)/B35</f>
        <v>8.1037277147479373E-4</v>
      </c>
      <c r="L36">
        <f t="shared" si="0"/>
        <v>96</v>
      </c>
    </row>
    <row r="37" spans="1:12" x14ac:dyDescent="0.2">
      <c r="A37" s="17">
        <f>DATE(YEAR(Parameters!$B$7), MONTH(Parameters!$B$6)+ROW($A37)-ROW($A$4), 1)</f>
        <v>42278</v>
      </c>
      <c r="B37" s="18">
        <f>IF(VLOOKUP(CONCATENATE("SATD",YEAR($A37),IF(MONTH($A37)&lt;10,CONCATENATE(0,MONTH($A37)),MONTH($A37))),Query!$A:$E,3,FALSE)=0,#N/A,VLOOKUP(CONCATENATE("SATD",YEAR($A37),IF(MONTH($A37)&lt;10,CONCATENATE(0,MONTH($A37)),MONTH($A37))),Query!$A:$E,3,FALSE)/VLOOKUP(CONCATENATE("SATD",YEAR($A$4),IF(MONTH($A$4)&lt;10,CONCATENATE(0,MONTH($A$4)),MONTH($A$4))),Query!$A:$E,3,FALSE)*100)</f>
        <v>107.51091703056768</v>
      </c>
      <c r="C37" s="18">
        <f>IF(VLOOKUP(CONCATENATE("SATD",YEAR($A37),IF(MONTH($A37)&lt;10,CONCATENATE(0,MONTH($A37)),MONTH($A37))),Query!$A:$E,4,FALSE)=0,#N/A,VLOOKUP(CONCATENATE("SATD",YEAR($A37),IF(MONTH($A37)&lt;10,CONCATENATE(0,MONTH($A37)),MONTH($A37))),Query!$A:$E,4,FALSE)/VLOOKUP(CONCATENATE("SATD",YEAR($A$4),IF(MONTH($A$4)&lt;10,CONCATENATE(0,MONTH($A$4)),MONTH($A$4))),Query!$A:$E,4,FALSE)*100)</f>
        <v>102.0195857139465</v>
      </c>
      <c r="D37" s="18">
        <f>IF(VLOOKUP(CONCATENATE("SATD",YEAR($A37),IF(MONTH($A37)&lt;10,CONCATENATE(0,MONTH($A37)),MONTH($A37))),Query!$A:$E,5,FALSE)=0,#N/A,VLOOKUP(CONCATENATE("SATD",YEAR($A37),IF(MONTH($A37)&lt;10,CONCATENATE(0,MONTH($A37)),MONTH($A37))),Query!$A:$E,5,FALSE)/VLOOKUP(CONCATENATE("SATD",YEAR($A$4),IF(MONTH($A$4)&lt;10,CONCATENATE(0,MONTH($A$4)),MONTH($A$4))),Query!$A:$E,5,FALSE)*100)</f>
        <v>94.127267045984823</v>
      </c>
      <c r="F37" s="4">
        <f>(B37-VLOOKUP(DATE(YEAR($A37)-1,MONTH($A37),1),$A$4:D$143,2,FALSE))/VLOOKUP(DATE(YEAR($A37)-1,MONTH($A37),1),$A$4:$D$143,2,FALSE)*100</f>
        <v>0.32599837000814241</v>
      </c>
      <c r="G37" s="4">
        <f>(C37-VLOOKUP(DATE(YEAR($A37)-1,MONTH($A37),1),$A$4:F$143,2,FALSE))/VLOOKUP(DATE(YEAR($A37)-1,MONTH($A37),1),$A$4:$D$143,2,FALSE)*100</f>
        <v>-4.7983491096424338</v>
      </c>
      <c r="H37" s="4">
        <f>(D37-VLOOKUP(DATE(YEAR($A37)-1,MONTH($A37),1),$A$4:G$143,2,FALSE))/VLOOKUP(DATE(YEAR($A37)-1,MONTH($A37),1),$A$4:$D$143,2,FALSE)*100</f>
        <v>-12.163226758229326</v>
      </c>
      <c r="J37" s="2">
        <f>(Table5[[#This Row],[TSI Freight]]-B36)/B36</f>
        <v>-3.2388663967611903E-3</v>
      </c>
      <c r="L37">
        <f t="shared" si="0"/>
        <v>103</v>
      </c>
    </row>
    <row r="38" spans="1:12" x14ac:dyDescent="0.2">
      <c r="A38" s="17">
        <f>DATE(YEAR(Parameters!$B$7), MONTH(Parameters!$B$6)+ROW($A38)-ROW($A$4), 1)</f>
        <v>42309</v>
      </c>
      <c r="B38" s="18">
        <f>IF(VLOOKUP(CONCATENATE("SATD",YEAR($A38),IF(MONTH($A38)&lt;10,CONCATENATE(0,MONTH($A38)),MONTH($A38))),Query!$A:$E,3,FALSE)=0,#N/A,VLOOKUP(CONCATENATE("SATD",YEAR($A38),IF(MONTH($A38)&lt;10,CONCATENATE(0,MONTH($A38)),MONTH($A38))),Query!$A:$E,3,FALSE)/VLOOKUP(CONCATENATE("SATD",YEAR($A$4),IF(MONTH($A$4)&lt;10,CONCATENATE(0,MONTH($A$4)),MONTH($A$4))),Query!$A:$E,3,FALSE)*100)</f>
        <v>105.85152838427948</v>
      </c>
      <c r="C38" s="18">
        <f>IF(VLOOKUP(CONCATENATE("SATD",YEAR($A38),IF(MONTH($A38)&lt;10,CONCATENATE(0,MONTH($A38)),MONTH($A38))),Query!$A:$E,4,FALSE)=0,#N/A,VLOOKUP(CONCATENATE("SATD",YEAR($A38),IF(MONTH($A38)&lt;10,CONCATENATE(0,MONTH($A38)),MONTH($A38))),Query!$A:$E,4,FALSE)/VLOOKUP(CONCATENATE("SATD",YEAR($A$4),IF(MONTH($A$4)&lt;10,CONCATENATE(0,MONTH($A$4)),MONTH($A$4))),Query!$A:$E,4,FALSE)*100)</f>
        <v>101.28649657512969</v>
      </c>
      <c r="D38" s="18">
        <f>IF(VLOOKUP(CONCATENATE("SATD",YEAR($A38),IF(MONTH($A38)&lt;10,CONCATENATE(0,MONTH($A38)),MONTH($A38))),Query!$A:$E,5,FALSE)=0,#N/A,VLOOKUP(CONCATENATE("SATD",YEAR($A38),IF(MONTH($A38)&lt;10,CONCATENATE(0,MONTH($A38)),MONTH($A38))),Query!$A:$E,5,FALSE)/VLOOKUP(CONCATENATE("SATD",YEAR($A$4),IF(MONTH($A$4)&lt;10,CONCATENATE(0,MONTH($A$4)),MONTH($A$4))),Query!$A:$E,5,FALSE)*100)</f>
        <v>93.66252435206178</v>
      </c>
      <c r="F38" s="4">
        <f>(B38-VLOOKUP(DATE(YEAR($A38)-1,MONTH($A38),1),$A$4:D$143,2,FALSE))/VLOOKUP(DATE(YEAR($A38)-1,MONTH($A38),1),$A$4:$D$143,2,FALSE)*100</f>
        <v>-1.7828200972447441</v>
      </c>
      <c r="G38" s="4">
        <f>(C38-VLOOKUP(DATE(YEAR($A38)-1,MONTH($A38),1),$A$4:F$143,2,FALSE))/VLOOKUP(DATE(YEAR($A38)-1,MONTH($A38),1),$A$4:$D$143,2,FALSE)*100</f>
        <v>-6.01860731075893</v>
      </c>
      <c r="H38" s="4">
        <f>(D38-VLOOKUP(DATE(YEAR($A38)-1,MONTH($A38),1),$A$4:G$143,2,FALSE))/VLOOKUP(DATE(YEAR($A38)-1,MONTH($A38),1),$A$4:$D$143,2,FALSE)*100</f>
        <v>-13.09271443832194</v>
      </c>
      <c r="J38" s="2">
        <f>(Table5[[#This Row],[TSI Freight]]-B37)/B37</f>
        <v>-1.5434606011372842E-2</v>
      </c>
      <c r="L38">
        <f t="shared" si="0"/>
        <v>117</v>
      </c>
    </row>
    <row r="39" spans="1:12" x14ac:dyDescent="0.2">
      <c r="A39" s="17">
        <f>DATE(YEAR(Parameters!$B$7), MONTH(Parameters!$B$6)+ROW($A39)-ROW($A$4), 1)</f>
        <v>42339</v>
      </c>
      <c r="B39" s="18">
        <f>IF(VLOOKUP(CONCATENATE("SATD",YEAR($A39),IF(MONTH($A39)&lt;10,CONCATENATE(0,MONTH($A39)),MONTH($A39))),Query!$A:$E,3,FALSE)=0,#N/A,VLOOKUP(CONCATENATE("SATD",YEAR($A39),IF(MONTH($A39)&lt;10,CONCATENATE(0,MONTH($A39)),MONTH($A39))),Query!$A:$E,3,FALSE)/VLOOKUP(CONCATENATE("SATD",YEAR($A$4),IF(MONTH($A$4)&lt;10,CONCATENATE(0,MONTH($A$4)),MONTH($A$4))),Query!$A:$E,3,FALSE)*100)</f>
        <v>105.41484716157206</v>
      </c>
      <c r="C39" s="18">
        <f>IF(VLOOKUP(CONCATENATE("SATD",YEAR($A39),IF(MONTH($A39)&lt;10,CONCATENATE(0,MONTH($A39)),MONTH($A39))),Query!$A:$E,4,FALSE)=0,#N/A,VLOOKUP(CONCATENATE("SATD",YEAR($A39),IF(MONTH($A39)&lt;10,CONCATENATE(0,MONTH($A39)),MONTH($A39))),Query!$A:$E,4,FALSE)/VLOOKUP(CONCATENATE("SATD",YEAR($A$4),IF(MONTH($A$4)&lt;10,CONCATENATE(0,MONTH($A$4)),MONTH($A$4))),Query!$A:$E,4,FALSE)*100)</f>
        <v>100.78789002233634</v>
      </c>
      <c r="D39" s="18">
        <f>IF(VLOOKUP(CONCATENATE("SATD",YEAR($A39),IF(MONTH($A39)&lt;10,CONCATENATE(0,MONTH($A39)),MONTH($A39))),Query!$A:$E,5,FALSE)=0,#N/A,VLOOKUP(CONCATENATE("SATD",YEAR($A39),IF(MONTH($A39)&lt;10,CONCATENATE(0,MONTH($A39)),MONTH($A39))),Query!$A:$E,5,FALSE)/VLOOKUP(CONCATENATE("SATD",YEAR($A$4),IF(MONTH($A$4)&lt;10,CONCATENATE(0,MONTH($A$4)),MONTH($A$4))),Query!$A:$E,5,FALSE)*100)</f>
        <v>91.779747156345252</v>
      </c>
      <c r="F39" s="4">
        <f>(B39-VLOOKUP(DATE(YEAR($A39)-1,MONTH($A39),1),$A$4:D$143,2,FALSE))/VLOOKUP(DATE(YEAR($A39)-1,MONTH($A39),1),$A$4:$D$143,2,FALSE)*100</f>
        <v>-2.1086780210867841</v>
      </c>
      <c r="G39" s="4">
        <f>(C39-VLOOKUP(DATE(YEAR($A39)-1,MONTH($A39),1),$A$4:F$143,2,FALSE))/VLOOKUP(DATE(YEAR($A39)-1,MONTH($A39),1),$A$4:$D$143,2,FALSE)*100</f>
        <v>-6.4054062647403862</v>
      </c>
      <c r="H39" s="4">
        <f>(D39-VLOOKUP(DATE(YEAR($A39)-1,MONTH($A39),1),$A$4:G$143,2,FALSE))/VLOOKUP(DATE(YEAR($A39)-1,MONTH($A39),1),$A$4:$D$143,2,FALSE)*100</f>
        <v>-14.770632202745087</v>
      </c>
      <c r="J39" s="2">
        <f>(Table5[[#This Row],[TSI Freight]]-B38)/B38</f>
        <v>-4.1254125412540973E-3</v>
      </c>
      <c r="L39">
        <f t="shared" si="0"/>
        <v>120</v>
      </c>
    </row>
    <row r="40" spans="1:12" x14ac:dyDescent="0.2">
      <c r="A40" s="17">
        <f>DATE(YEAR(Parameters!$B$7), MONTH(Parameters!$B$6)+ROW($A40)-ROW($A$4), 1)</f>
        <v>42370</v>
      </c>
      <c r="B40" s="18">
        <f>IF(VLOOKUP(CONCATENATE("SATD",YEAR($A40),IF(MONTH($A40)&lt;10,CONCATENATE(0,MONTH($A40)),MONTH($A40))),Query!$A:$E,3,FALSE)=0,#N/A,VLOOKUP(CONCATENATE("SATD",YEAR($A40),IF(MONTH($A40)&lt;10,CONCATENATE(0,MONTH($A40)),MONTH($A40))),Query!$A:$E,3,FALSE)/VLOOKUP(CONCATENATE("SATD",YEAR($A$4),IF(MONTH($A$4)&lt;10,CONCATENATE(0,MONTH($A$4)),MONTH($A$4))),Query!$A:$E,3,FALSE)*100)</f>
        <v>106.98689956331877</v>
      </c>
      <c r="C40" s="18">
        <f>IF(VLOOKUP(CONCATENATE("SATD",YEAR($A40),IF(MONTH($A40)&lt;10,CONCATENATE(0,MONTH($A40)),MONTH($A40))),Query!$A:$E,4,FALSE)=0,#N/A,VLOOKUP(CONCATENATE("SATD",YEAR($A40),IF(MONTH($A40)&lt;10,CONCATENATE(0,MONTH($A40)),MONTH($A40))),Query!$A:$E,4,FALSE)/VLOOKUP(CONCATENATE("SATD",YEAR($A$4),IF(MONTH($A$4)&lt;10,CONCATENATE(0,MONTH($A$4)),MONTH($A$4))),Query!$A:$E,4,FALSE)*100)</f>
        <v>101.28904308064691</v>
      </c>
      <c r="D40" s="18">
        <f>IF(VLOOKUP(CONCATENATE("SATD",YEAR($A40),IF(MONTH($A40)&lt;10,CONCATENATE(0,MONTH($A40)),MONTH($A40))),Query!$A:$E,5,FALSE)=0,#N/A,VLOOKUP(CONCATENATE("SATD",YEAR($A40),IF(MONTH($A40)&lt;10,CONCATENATE(0,MONTH($A40)),MONTH($A40))),Query!$A:$E,5,FALSE)/VLOOKUP(CONCATENATE("SATD",YEAR($A$4),IF(MONTH($A$4)&lt;10,CONCATENATE(0,MONTH($A$4)),MONTH($A$4))),Query!$A:$E,5,FALSE)*100)</f>
        <v>91.596955266202997</v>
      </c>
      <c r="F40" s="4">
        <f>(B40-VLOOKUP(DATE(YEAR($A40)-1,MONTH($A40),1),$A$4:D$143,2,FALSE))/VLOOKUP(DATE(YEAR($A40)-1,MONTH($A40),1),$A$4:$D$143,2,FALSE)*100</f>
        <v>-0.487408610885461</v>
      </c>
      <c r="G40" s="4">
        <f>(C40-VLOOKUP(DATE(YEAR($A40)-1,MONTH($A40),1),$A$4:F$143,2,FALSE))/VLOOKUP(DATE(YEAR($A40)-1,MONTH($A40),1),$A$4:$D$143,2,FALSE)*100</f>
        <v>-5.7872020086590492</v>
      </c>
      <c r="H40" s="4">
        <f>(D40-VLOOKUP(DATE(YEAR($A40)-1,MONTH($A40),1),$A$4:G$143,2,FALSE))/VLOOKUP(DATE(YEAR($A40)-1,MONTH($A40),1),$A$4:$D$143,2,FALSE)*100</f>
        <v>-14.80218214475838</v>
      </c>
      <c r="J40" s="2">
        <f>(Table5[[#This Row],[TSI Freight]]-B39)/B39</f>
        <v>1.4913007456503653E-2</v>
      </c>
      <c r="L40">
        <f t="shared" si="0"/>
        <v>108</v>
      </c>
    </row>
    <row r="41" spans="1:12" x14ac:dyDescent="0.2">
      <c r="A41" s="17">
        <f>DATE(YEAR(Parameters!$B$7), MONTH(Parameters!$B$6)+ROW($A41)-ROW($A$4), 1)</f>
        <v>42401</v>
      </c>
      <c r="B41" s="18">
        <f>IF(VLOOKUP(CONCATENATE("SATD",YEAR($A41),IF(MONTH($A41)&lt;10,CONCATENATE(0,MONTH($A41)),MONTH($A41))),Query!$A:$E,3,FALSE)=0,#N/A,VLOOKUP(CONCATENATE("SATD",YEAR($A41),IF(MONTH($A41)&lt;10,CONCATENATE(0,MONTH($A41)),MONTH($A41))),Query!$A:$E,3,FALSE)/VLOOKUP(CONCATENATE("SATD",YEAR($A$4),IF(MONTH($A$4)&lt;10,CONCATENATE(0,MONTH($A$4)),MONTH($A$4))),Query!$A:$E,3,FALSE)*100)</f>
        <v>106.37554585152837</v>
      </c>
      <c r="C41" s="18">
        <f>IF(VLOOKUP(CONCATENATE("SATD",YEAR($A41),IF(MONTH($A41)&lt;10,CONCATENATE(0,MONTH($A41)),MONTH($A41))),Query!$A:$E,4,FALSE)=0,#N/A,VLOOKUP(CONCATENATE("SATD",YEAR($A41),IF(MONTH($A41)&lt;10,CONCATENATE(0,MONTH($A41)),MONTH($A41))),Query!$A:$E,4,FALSE)/VLOOKUP(CONCATENATE("SATD",YEAR($A$4),IF(MONTH($A$4)&lt;10,CONCATENATE(0,MONTH($A$4)),MONTH($A$4))),Query!$A:$E,4,FALSE)*100)</f>
        <v>100.76354539190773</v>
      </c>
      <c r="D41" s="18">
        <f>IF(VLOOKUP(CONCATENATE("SATD",YEAR($A41),IF(MONTH($A41)&lt;10,CONCATENATE(0,MONTH($A41)),MONTH($A41))),Query!$A:$E,5,FALSE)=0,#N/A,VLOOKUP(CONCATENATE("SATD",YEAR($A41),IF(MONTH($A41)&lt;10,CONCATENATE(0,MONTH($A41)),MONTH($A41))),Query!$A:$E,5,FALSE)/VLOOKUP(CONCATENATE("SATD",YEAR($A$4),IF(MONTH($A$4)&lt;10,CONCATENATE(0,MONTH($A$4)),MONTH($A$4))),Query!$A:$E,5,FALSE)*100)</f>
        <v>91.464674384758354</v>
      </c>
      <c r="F41" s="4">
        <f>(B41-VLOOKUP(DATE(YEAR($A41)-1,MONTH($A41),1),$A$4:D$143,2,FALSE))/VLOOKUP(DATE(YEAR($A41)-1,MONTH($A41),1),$A$4:$D$143,2,FALSE)*100</f>
        <v>-0.40883074407196474</v>
      </c>
      <c r="G41" s="4">
        <f>(C41-VLOOKUP(DATE(YEAR($A41)-1,MONTH($A41),1),$A$4:F$143,2,FALSE))/VLOOKUP(DATE(YEAR($A41)-1,MONTH($A41),1),$A$4:$D$143,2,FALSE)*100</f>
        <v>-5.6629113052049487</v>
      </c>
      <c r="H41" s="4">
        <f>(D41-VLOOKUP(DATE(YEAR($A41)-1,MONTH($A41),1),$A$4:G$143,2,FALSE))/VLOOKUP(DATE(YEAR($A41)-1,MONTH($A41),1),$A$4:$D$143,2,FALSE)*100</f>
        <v>-14.368722673304729</v>
      </c>
      <c r="J41" s="2">
        <f>(Table5[[#This Row],[TSI Freight]]-B40)/B40</f>
        <v>-5.7142857142857819E-3</v>
      </c>
      <c r="L41">
        <f t="shared" si="0"/>
        <v>115</v>
      </c>
    </row>
    <row r="42" spans="1:12" x14ac:dyDescent="0.2">
      <c r="A42" s="17">
        <f>DATE(YEAR(Parameters!$B$7), MONTH(Parameters!$B$6)+ROW($A42)-ROW($A$4), 1)</f>
        <v>42430</v>
      </c>
      <c r="B42" s="18">
        <f>IF(VLOOKUP(CONCATENATE("SATD",YEAR($A42),IF(MONTH($A42)&lt;10,CONCATENATE(0,MONTH($A42)),MONTH($A42))),Query!$A:$E,3,FALSE)=0,#N/A,VLOOKUP(CONCATENATE("SATD",YEAR($A42),IF(MONTH($A42)&lt;10,CONCATENATE(0,MONTH($A42)),MONTH($A42))),Query!$A:$E,3,FALSE)/VLOOKUP(CONCATENATE("SATD",YEAR($A$4),IF(MONTH($A$4)&lt;10,CONCATENATE(0,MONTH($A$4)),MONTH($A$4))),Query!$A:$E,3,FALSE)*100)</f>
        <v>105.41484716157206</v>
      </c>
      <c r="C42" s="18">
        <f>IF(VLOOKUP(CONCATENATE("SATD",YEAR($A42),IF(MONTH($A42)&lt;10,CONCATENATE(0,MONTH($A42)),MONTH($A42))),Query!$A:$E,4,FALSE)=0,#N/A,VLOOKUP(CONCATENATE("SATD",YEAR($A42),IF(MONTH($A42)&lt;10,CONCATENATE(0,MONTH($A42)),MONTH($A42))),Query!$A:$E,4,FALSE)/VLOOKUP(CONCATENATE("SATD",YEAR($A$4),IF(MONTH($A$4)&lt;10,CONCATENATE(0,MONTH($A$4)),MONTH($A$4))),Query!$A:$E,4,FALSE)*100)</f>
        <v>99.989712098868438</v>
      </c>
      <c r="D42" s="18">
        <f>IF(VLOOKUP(CONCATENATE("SATD",YEAR($A42),IF(MONTH($A42)&lt;10,CONCATENATE(0,MONTH($A42)),MONTH($A42))),Query!$A:$E,5,FALSE)=0,#N/A,VLOOKUP(CONCATENATE("SATD",YEAR($A42),IF(MONTH($A42)&lt;10,CONCATENATE(0,MONTH($A42)),MONTH($A42))),Query!$A:$E,5,FALSE)/VLOOKUP(CONCATENATE("SATD",YEAR($A$4),IF(MONTH($A$4)&lt;10,CONCATENATE(0,MONTH($A$4)),MONTH($A$4))),Query!$A:$E,5,FALSE)*100)</f>
        <v>91.688454717038383</v>
      </c>
      <c r="F42" s="4">
        <f>(B42-VLOOKUP(DATE(YEAR($A42)-1,MONTH($A42),1),$A$4:D$143,2,FALSE))/VLOOKUP(DATE(YEAR($A42)-1,MONTH($A42),1),$A$4:$D$143,2,FALSE)*100</f>
        <v>-1.9496344435418305</v>
      </c>
      <c r="G42" s="4">
        <f>(C42-VLOOKUP(DATE(YEAR($A42)-1,MONTH($A42),1),$A$4:F$143,2,FALSE))/VLOOKUP(DATE(YEAR($A42)-1,MONTH($A42),1),$A$4:$D$143,2,FALSE)*100</f>
        <v>-6.9957592581605486</v>
      </c>
      <c r="H42" s="4">
        <f>(D42-VLOOKUP(DATE(YEAR($A42)-1,MONTH($A42),1),$A$4:G$143,2,FALSE))/VLOOKUP(DATE(YEAR($A42)-1,MONTH($A42),1),$A$4:$D$143,2,FALSE)*100</f>
        <v>-14.717075019489073</v>
      </c>
      <c r="J42" s="2">
        <f>(Table5[[#This Row],[TSI Freight]]-B41)/B41</f>
        <v>-9.031198686370959E-3</v>
      </c>
      <c r="L42">
        <f t="shared" si="0"/>
        <v>120</v>
      </c>
    </row>
    <row r="43" spans="1:12" x14ac:dyDescent="0.2">
      <c r="A43" s="17">
        <f>DATE(YEAR(Parameters!$B$7), MONTH(Parameters!$B$6)+ROW($A43)-ROW($A$4), 1)</f>
        <v>42461</v>
      </c>
      <c r="B43" s="18">
        <f>IF(VLOOKUP(CONCATENATE("SATD",YEAR($A43),IF(MONTH($A43)&lt;10,CONCATENATE(0,MONTH($A43)),MONTH($A43))),Query!$A:$E,3,FALSE)=0,#N/A,VLOOKUP(CONCATENATE("SATD",YEAR($A43),IF(MONTH($A43)&lt;10,CONCATENATE(0,MONTH($A43)),MONTH($A43))),Query!$A:$E,3,FALSE)/VLOOKUP(CONCATENATE("SATD",YEAR($A$4),IF(MONTH($A$4)&lt;10,CONCATENATE(0,MONTH($A$4)),MONTH($A$4))),Query!$A:$E,3,FALSE)*100)</f>
        <v>107.68558951965066</v>
      </c>
      <c r="C43" s="18">
        <f>IF(VLOOKUP(CONCATENATE("SATD",YEAR($A43),IF(MONTH($A43)&lt;10,CONCATENATE(0,MONTH($A43)),MONTH($A43))),Query!$A:$E,4,FALSE)=0,#N/A,VLOOKUP(CONCATENATE("SATD",YEAR($A43),IF(MONTH($A43)&lt;10,CONCATENATE(0,MONTH($A43)),MONTH($A43))),Query!$A:$E,4,FALSE)/VLOOKUP(CONCATENATE("SATD",YEAR($A$4),IF(MONTH($A$4)&lt;10,CONCATENATE(0,MONTH($A$4)),MONTH($A$4))),Query!$A:$E,4,FALSE)*100)</f>
        <v>100.30955369114407</v>
      </c>
      <c r="D43" s="18">
        <f>IF(VLOOKUP(CONCATENATE("SATD",YEAR($A43),IF(MONTH($A43)&lt;10,CONCATENATE(0,MONTH($A43)),MONTH($A43))),Query!$A:$E,5,FALSE)=0,#N/A,VLOOKUP(CONCATENATE("SATD",YEAR($A43),IF(MONTH($A43)&lt;10,CONCATENATE(0,MONTH($A43)),MONTH($A43))),Query!$A:$E,5,FALSE)/VLOOKUP(CONCATENATE("SATD",YEAR($A$4),IF(MONTH($A$4)&lt;10,CONCATENATE(0,MONTH($A$4)),MONTH($A$4))),Query!$A:$E,5,FALSE)*100)</f>
        <v>92.264363036751604</v>
      </c>
      <c r="F43" s="4">
        <f>(B43-VLOOKUP(DATE(YEAR($A43)-1,MONTH($A43),1),$A$4:D$143,2,FALSE))/VLOOKUP(DATE(YEAR($A43)-1,MONTH($A43),1),$A$4:$D$143,2,FALSE)*100</f>
        <v>0.98280098280100014</v>
      </c>
      <c r="G43" s="4">
        <f>(C43-VLOOKUP(DATE(YEAR($A43)-1,MONTH($A43),1),$A$4:F$143,2,FALSE))/VLOOKUP(DATE(YEAR($A43)-1,MONTH($A43),1),$A$4:$D$143,2,FALSE)*100</f>
        <v>-5.9341204124815912</v>
      </c>
      <c r="H43" s="4">
        <f>(D43-VLOOKUP(DATE(YEAR($A43)-1,MONTH($A43),1),$A$4:G$143,2,FALSE))/VLOOKUP(DATE(YEAR($A43)-1,MONTH($A43),1),$A$4:$D$143,2,FALSE)*100</f>
        <v>-13.47854571901671</v>
      </c>
      <c r="J43" s="2">
        <f>(Table5[[#This Row],[TSI Freight]]-B42)/B42</f>
        <v>2.1541010770505426E-2</v>
      </c>
      <c r="L43">
        <f t="shared" si="0"/>
        <v>101</v>
      </c>
    </row>
    <row r="44" spans="1:12" x14ac:dyDescent="0.2">
      <c r="A44" s="17">
        <f>DATE(YEAR(Parameters!$B$7), MONTH(Parameters!$B$6)+ROW($A44)-ROW($A$4), 1)</f>
        <v>42491</v>
      </c>
      <c r="B44" s="18">
        <f>IF(VLOOKUP(CONCATENATE("SATD",YEAR($A44),IF(MONTH($A44)&lt;10,CONCATENATE(0,MONTH($A44)),MONTH($A44))),Query!$A:$E,3,FALSE)=0,#N/A,VLOOKUP(CONCATENATE("SATD",YEAR($A44),IF(MONTH($A44)&lt;10,CONCATENATE(0,MONTH($A44)),MONTH($A44))),Query!$A:$E,3,FALSE)/VLOOKUP(CONCATENATE("SATD",YEAR($A$4),IF(MONTH($A$4)&lt;10,CONCATENATE(0,MONTH($A$4)),MONTH($A$4))),Query!$A:$E,3,FALSE)*100)</f>
        <v>106.8995633187773</v>
      </c>
      <c r="C44" s="18">
        <f>IF(VLOOKUP(CONCATENATE("SATD",YEAR($A44),IF(MONTH($A44)&lt;10,CONCATENATE(0,MONTH($A44)),MONTH($A44))),Query!$A:$E,4,FALSE)=0,#N/A,VLOOKUP(CONCATENATE("SATD",YEAR($A44),IF(MONTH($A44)&lt;10,CONCATENATE(0,MONTH($A44)),MONTH($A44))),Query!$A:$E,4,FALSE)/VLOOKUP(CONCATENATE("SATD",YEAR($A$4),IF(MONTH($A$4)&lt;10,CONCATENATE(0,MONTH($A$4)),MONTH($A$4))),Query!$A:$E,4,FALSE)*100)</f>
        <v>100.08281248189293</v>
      </c>
      <c r="D44" s="18">
        <f>IF(VLOOKUP(CONCATENATE("SATD",YEAR($A44),IF(MONTH($A44)&lt;10,CONCATENATE(0,MONTH($A44)),MONTH($A44))),Query!$A:$E,5,FALSE)=0,#N/A,VLOOKUP(CONCATENATE("SATD",YEAR($A44),IF(MONTH($A44)&lt;10,CONCATENATE(0,MONTH($A44)),MONTH($A44))),Query!$A:$E,5,FALSE)/VLOOKUP(CONCATENATE("SATD",YEAR($A$4),IF(MONTH($A$4)&lt;10,CONCATENATE(0,MONTH($A$4)),MONTH($A$4))),Query!$A:$E,5,FALSE)*100)</f>
        <v>92.067080281616299</v>
      </c>
      <c r="F44" s="4">
        <f>(B44-VLOOKUP(DATE(YEAR($A44)-1,MONTH($A44),1),$A$4:D$143,2,FALSE))/VLOOKUP(DATE(YEAR($A44)-1,MONTH($A44),1),$A$4:$D$143,2,FALSE)*100</f>
        <v>0.16366612111293918</v>
      </c>
      <c r="G44" s="4">
        <f>(C44-VLOOKUP(DATE(YEAR($A44)-1,MONTH($A44),1),$A$4:F$143,2,FALSE))/VLOOKUP(DATE(YEAR($A44)-1,MONTH($A44),1),$A$4:$D$143,2,FALSE)*100</f>
        <v>-6.2235513160659481</v>
      </c>
      <c r="H44" s="4">
        <f>(D44-VLOOKUP(DATE(YEAR($A44)-1,MONTH($A44),1),$A$4:G$143,2,FALSE))/VLOOKUP(DATE(YEAR($A44)-1,MONTH($A44),1),$A$4:$D$143,2,FALSE)*100</f>
        <v>-13.734200554459356</v>
      </c>
      <c r="J44" s="2">
        <f>(Table5[[#This Row],[TSI Freight]]-B43)/B43</f>
        <v>-7.29927007299273E-3</v>
      </c>
      <c r="L44">
        <f t="shared" si="0"/>
        <v>110</v>
      </c>
    </row>
    <row r="45" spans="1:12" x14ac:dyDescent="0.2">
      <c r="A45" s="17">
        <f>DATE(YEAR(Parameters!$B$7), MONTH(Parameters!$B$6)+ROW($A45)-ROW($A$4), 1)</f>
        <v>42522</v>
      </c>
      <c r="B45" s="18">
        <f>IF(VLOOKUP(CONCATENATE("SATD",YEAR($A45),IF(MONTH($A45)&lt;10,CONCATENATE(0,MONTH($A45)),MONTH($A45))),Query!$A:$E,3,FALSE)=0,#N/A,VLOOKUP(CONCATENATE("SATD",YEAR($A45),IF(MONTH($A45)&lt;10,CONCATENATE(0,MONTH($A45)),MONTH($A45))),Query!$A:$E,3,FALSE)/VLOOKUP(CONCATENATE("SATD",YEAR($A$4),IF(MONTH($A$4)&lt;10,CONCATENATE(0,MONTH($A$4)),MONTH($A$4))),Query!$A:$E,3,FALSE)*100)</f>
        <v>107.77292576419215</v>
      </c>
      <c r="C45" s="18">
        <f>IF(VLOOKUP(CONCATENATE("SATD",YEAR($A45),IF(MONTH($A45)&lt;10,CONCATENATE(0,MONTH($A45)),MONTH($A45))),Query!$A:$E,4,FALSE)=0,#N/A,VLOOKUP(CONCATENATE("SATD",YEAR($A45),IF(MONTH($A45)&lt;10,CONCATENATE(0,MONTH($A45)),MONTH($A45))),Query!$A:$E,4,FALSE)/VLOOKUP(CONCATENATE("SATD",YEAR($A$4),IF(MONTH($A$4)&lt;10,CONCATENATE(0,MONTH($A$4)),MONTH($A$4))),Query!$A:$E,4,FALSE)*100)</f>
        <v>100.56827904737544</v>
      </c>
      <c r="D45" s="18">
        <f>IF(VLOOKUP(CONCATENATE("SATD",YEAR($A45),IF(MONTH($A45)&lt;10,CONCATENATE(0,MONTH($A45)),MONTH($A45))),Query!$A:$E,5,FALSE)=0,#N/A,VLOOKUP(CONCATENATE("SATD",YEAR($A45),IF(MONTH($A45)&lt;10,CONCATENATE(0,MONTH($A45)),MONTH($A45))),Query!$A:$E,5,FALSE)/VLOOKUP(CONCATENATE("SATD",YEAR($A$4),IF(MONTH($A$4)&lt;10,CONCATENATE(0,MONTH($A$4)),MONTH($A$4))),Query!$A:$E,5,FALSE)*100)</f>
        <v>92.713579800789418</v>
      </c>
      <c r="F45" s="4">
        <f>(B45-VLOOKUP(DATE(YEAR($A45)-1,MONTH($A45),1),$A$4:D$143,2,FALSE))/VLOOKUP(DATE(YEAR($A45)-1,MONTH($A45),1),$A$4:$D$143,2,FALSE)*100</f>
        <v>1.3136288998358197</v>
      </c>
      <c r="G45" s="4">
        <f>(C45-VLOOKUP(DATE(YEAR($A45)-1,MONTH($A45),1),$A$4:F$143,2,FALSE))/VLOOKUP(DATE(YEAR($A45)-1,MONTH($A45),1),$A$4:$D$143,2,FALSE)*100</f>
        <v>-5.4592122255789057</v>
      </c>
      <c r="H45" s="4">
        <f>(D45-VLOOKUP(DATE(YEAR($A45)-1,MONTH($A45),1),$A$4:G$143,2,FALSE))/VLOOKUP(DATE(YEAR($A45)-1,MONTH($A45),1),$A$4:$D$143,2,FALSE)*100</f>
        <v>-12.843145425366259</v>
      </c>
      <c r="J45" s="2">
        <f>(Table5[[#This Row],[TSI Freight]]-B44)/B44</f>
        <v>8.1699346405229526E-3</v>
      </c>
      <c r="L45">
        <f t="shared" si="0"/>
        <v>97</v>
      </c>
    </row>
    <row r="46" spans="1:12" x14ac:dyDescent="0.2">
      <c r="A46" s="17">
        <f>DATE(YEAR(Parameters!$B$7), MONTH(Parameters!$B$6)+ROW($A46)-ROW($A$4), 1)</f>
        <v>42552</v>
      </c>
      <c r="B46" s="18">
        <f>IF(VLOOKUP(CONCATENATE("SATD",YEAR($A46),IF(MONTH($A46)&lt;10,CONCATENATE(0,MONTH($A46)),MONTH($A46))),Query!$A:$E,3,FALSE)=0,#N/A,VLOOKUP(CONCATENATE("SATD",YEAR($A46),IF(MONTH($A46)&lt;10,CONCATENATE(0,MONTH($A46)),MONTH($A46))),Query!$A:$E,3,FALSE)/VLOOKUP(CONCATENATE("SATD",YEAR($A$4),IF(MONTH($A$4)&lt;10,CONCATENATE(0,MONTH($A$4)),MONTH($A$4))),Query!$A:$E,3,FALSE)*100)</f>
        <v>109.78165938864628</v>
      </c>
      <c r="C46" s="18">
        <f>IF(VLOOKUP(CONCATENATE("SATD",YEAR($A46),IF(MONTH($A46)&lt;10,CONCATENATE(0,MONTH($A46)),MONTH($A46))),Query!$A:$E,4,FALSE)=0,#N/A,VLOOKUP(CONCATENATE("SATD",YEAR($A46),IF(MONTH($A46)&lt;10,CONCATENATE(0,MONTH($A46)),MONTH($A46))),Query!$A:$E,4,FALSE)/VLOOKUP(CONCATENATE("SATD",YEAR($A$4),IF(MONTH($A$4)&lt;10,CONCATENATE(0,MONTH($A$4)),MONTH($A$4))),Query!$A:$E,4,FALSE)*100)</f>
        <v>100.68409429729752</v>
      </c>
      <c r="D46" s="18">
        <f>IF(VLOOKUP(CONCATENATE("SATD",YEAR($A46),IF(MONTH($A46)&lt;10,CONCATENATE(0,MONTH($A46)),MONTH($A46))),Query!$A:$E,5,FALSE)=0,#N/A,VLOOKUP(CONCATENATE("SATD",YEAR($A46),IF(MONTH($A46)&lt;10,CONCATENATE(0,MONTH($A46)),MONTH($A46))),Query!$A:$E,5,FALSE)/VLOOKUP(CONCATENATE("SATD",YEAR($A$4),IF(MONTH($A$4)&lt;10,CONCATENATE(0,MONTH($A$4)),MONTH($A$4))),Query!$A:$E,5,FALSE)*100)</f>
        <v>92.034372329617653</v>
      </c>
      <c r="F46" s="4">
        <f>(B46-VLOOKUP(DATE(YEAR($A46)-1,MONTH($A46),1),$A$4:D$143,2,FALSE))/VLOOKUP(DATE(YEAR($A46)-1,MONTH($A46),1),$A$4:$D$143,2,FALSE)*100</f>
        <v>2.2782750203417286</v>
      </c>
      <c r="G46" s="4">
        <f>(C46-VLOOKUP(DATE(YEAR($A46)-1,MONTH($A46),1),$A$4:F$143,2,FALSE))/VLOOKUP(DATE(YEAR($A46)-1,MONTH($A46),1),$A$4:$D$143,2,FALSE)*100</f>
        <v>-6.1974874122004397</v>
      </c>
      <c r="H46" s="4">
        <f>(D46-VLOOKUP(DATE(YEAR($A46)-1,MONTH($A46),1),$A$4:G$143,2,FALSE))/VLOOKUP(DATE(YEAR($A46)-1,MONTH($A46),1),$A$4:$D$143,2,FALSE)*100</f>
        <v>-14.256016015124317</v>
      </c>
      <c r="J46" s="2">
        <f>(Table5[[#This Row],[TSI Freight]]-B45)/B45</f>
        <v>1.8638573743921968E-2</v>
      </c>
      <c r="L46">
        <f t="shared" si="0"/>
        <v>88</v>
      </c>
    </row>
    <row r="47" spans="1:12" x14ac:dyDescent="0.2">
      <c r="A47" s="17">
        <f>DATE(YEAR(Parameters!$B$7), MONTH(Parameters!$B$6)+ROW($A47)-ROW($A$4), 1)</f>
        <v>42583</v>
      </c>
      <c r="B47" s="18">
        <f>IF(VLOOKUP(CONCATENATE("SATD",YEAR($A47),IF(MONTH($A47)&lt;10,CONCATENATE(0,MONTH($A47)),MONTH($A47))),Query!$A:$E,3,FALSE)=0,#N/A,VLOOKUP(CONCATENATE("SATD",YEAR($A47),IF(MONTH($A47)&lt;10,CONCATENATE(0,MONTH($A47)),MONTH($A47))),Query!$A:$E,3,FALSE)/VLOOKUP(CONCATENATE("SATD",YEAR($A$4),IF(MONTH($A$4)&lt;10,CONCATENATE(0,MONTH($A$4)),MONTH($A$4))),Query!$A:$E,3,FALSE)*100)</f>
        <v>108.12227074235807</v>
      </c>
      <c r="C47" s="18">
        <f>IF(VLOOKUP(CONCATENATE("SATD",YEAR($A47),IF(MONTH($A47)&lt;10,CONCATENATE(0,MONTH($A47)),MONTH($A47))),Query!$A:$E,4,FALSE)=0,#N/A,VLOOKUP(CONCATENATE("SATD",YEAR($A47),IF(MONTH($A47)&lt;10,CONCATENATE(0,MONTH($A47)),MONTH($A47))),Query!$A:$E,4,FALSE)/VLOOKUP(CONCATENATE("SATD",YEAR($A$4),IF(MONTH($A$4)&lt;10,CONCATENATE(0,MONTH($A$4)),MONTH($A$4))),Query!$A:$E,4,FALSE)*100)</f>
        <v>100.57968741093457</v>
      </c>
      <c r="D47" s="18">
        <f>IF(VLOOKUP(CONCATENATE("SATD",YEAR($A47),IF(MONTH($A47)&lt;10,CONCATENATE(0,MONTH($A47)),MONTH($A47))),Query!$A:$E,5,FALSE)=0,#N/A,VLOOKUP(CONCATENATE("SATD",YEAR($A47),IF(MONTH($A47)&lt;10,CONCATENATE(0,MONTH($A47)),MONTH($A47))),Query!$A:$E,5,FALSE)/VLOOKUP(CONCATENATE("SATD",YEAR($A$4),IF(MONTH($A$4)&lt;10,CONCATENATE(0,MONTH($A$4)),MONTH($A$4))),Query!$A:$E,5,FALSE)*100)</f>
        <v>92.301625256876861</v>
      </c>
      <c r="F47" s="4">
        <f>(B47-VLOOKUP(DATE(YEAR($A47)-1,MONTH($A47),1),$A$4:D$143,2,FALSE))/VLOOKUP(DATE(YEAR($A47)-1,MONTH($A47),1),$A$4:$D$143,2,FALSE)*100</f>
        <v>0.32414910858993068</v>
      </c>
      <c r="G47" s="4">
        <f>(C47-VLOOKUP(DATE(YEAR($A47)-1,MONTH($A47),1),$A$4:F$143,2,FALSE))/VLOOKUP(DATE(YEAR($A47)-1,MONTH($A47),1),$A$4:$D$143,2,FALSE)*100</f>
        <v>-6.6744391527390059</v>
      </c>
      <c r="H47" s="4">
        <f>(D47-VLOOKUP(DATE(YEAR($A47)-1,MONTH($A47),1),$A$4:G$143,2,FALSE))/VLOOKUP(DATE(YEAR($A47)-1,MONTH($A47),1),$A$4:$D$143,2,FALSE)*100</f>
        <v>-14.355461167646682</v>
      </c>
      <c r="J47" s="2">
        <f>(Table5[[#This Row],[TSI Freight]]-B46)/B46</f>
        <v>-1.5115354017501964E-2</v>
      </c>
      <c r="L47">
        <f t="shared" si="0"/>
        <v>94</v>
      </c>
    </row>
    <row r="48" spans="1:12" x14ac:dyDescent="0.2">
      <c r="A48" s="17">
        <f>DATE(YEAR(Parameters!$B$7), MONTH(Parameters!$B$6)+ROW($A48)-ROW($A$4), 1)</f>
        <v>42614</v>
      </c>
      <c r="B48" s="18">
        <f>IF(VLOOKUP(CONCATENATE("SATD",YEAR($A48),IF(MONTH($A48)&lt;10,CONCATENATE(0,MONTH($A48)),MONTH($A48))),Query!$A:$E,3,FALSE)=0,#N/A,VLOOKUP(CONCATENATE("SATD",YEAR($A48),IF(MONTH($A48)&lt;10,CONCATENATE(0,MONTH($A48)),MONTH($A48))),Query!$A:$E,3,FALSE)/VLOOKUP(CONCATENATE("SATD",YEAR($A$4),IF(MONTH($A$4)&lt;10,CONCATENATE(0,MONTH($A$4)),MONTH($A$4))),Query!$A:$E,3,FALSE)*100)</f>
        <v>106.98689956331877</v>
      </c>
      <c r="C48" s="18">
        <f>IF(VLOOKUP(CONCATENATE("SATD",YEAR($A48),IF(MONTH($A48)&lt;10,CONCATENATE(0,MONTH($A48)),MONTH($A48))),Query!$A:$E,4,FALSE)=0,#N/A,VLOOKUP(CONCATENATE("SATD",YEAR($A48),IF(MONTH($A48)&lt;10,CONCATENATE(0,MONTH($A48)),MONTH($A48))),Query!$A:$E,4,FALSE)/VLOOKUP(CONCATENATE("SATD",YEAR($A$4),IF(MONTH($A$4)&lt;10,CONCATENATE(0,MONTH($A$4)),MONTH($A$4))),Query!$A:$E,4,FALSE)*100)</f>
        <v>100.49055957651693</v>
      </c>
      <c r="D48" s="18">
        <f>IF(VLOOKUP(CONCATENATE("SATD",YEAR($A48),IF(MONTH($A48)&lt;10,CONCATENATE(0,MONTH($A48)),MONTH($A48))),Query!$A:$E,5,FALSE)=0,#N/A,VLOOKUP(CONCATENATE("SATD",YEAR($A48),IF(MONTH($A48)&lt;10,CONCATENATE(0,MONTH($A48)),MONTH($A48))),Query!$A:$E,5,FALSE)/VLOOKUP(CONCATENATE("SATD",YEAR($A$4),IF(MONTH($A$4)&lt;10,CONCATENATE(0,MONTH($A$4)),MONTH($A$4))),Query!$A:$E,5,FALSE)*100)</f>
        <v>92.723516397655871</v>
      </c>
      <c r="F48" s="4">
        <f>(B48-VLOOKUP(DATE(YEAR($A48)-1,MONTH($A48),1),$A$4:D$143,2,FALSE))/VLOOKUP(DATE(YEAR($A48)-1,MONTH($A48),1),$A$4:$D$143,2,FALSE)*100</f>
        <v>-0.80971659919029104</v>
      </c>
      <c r="G48" s="4">
        <f>(C48-VLOOKUP(DATE(YEAR($A48)-1,MONTH($A48),1),$A$4:F$143,2,FALSE))/VLOOKUP(DATE(YEAR($A48)-1,MONTH($A48),1),$A$4:$D$143,2,FALSE)*100</f>
        <v>-6.8326390970754005</v>
      </c>
      <c r="H48" s="4">
        <f>(D48-VLOOKUP(DATE(YEAR($A48)-1,MONTH($A48),1),$A$4:G$143,2,FALSE))/VLOOKUP(DATE(YEAR($A48)-1,MONTH($A48),1),$A$4:$D$143,2,FALSE)*100</f>
        <v>-14.033662934966825</v>
      </c>
      <c r="J48" s="2">
        <f>(Table5[[#This Row],[TSI Freight]]-B47)/B47</f>
        <v>-1.0500807754442605E-2</v>
      </c>
      <c r="L48">
        <f t="shared" si="0"/>
        <v>108</v>
      </c>
    </row>
    <row r="49" spans="1:12" x14ac:dyDescent="0.2">
      <c r="A49" s="17">
        <f>DATE(YEAR(Parameters!$B$7), MONTH(Parameters!$B$6)+ROW($A49)-ROW($A$4), 1)</f>
        <v>42644</v>
      </c>
      <c r="B49" s="18">
        <f>IF(VLOOKUP(CONCATENATE("SATD",YEAR($A49),IF(MONTH($A49)&lt;10,CONCATENATE(0,MONTH($A49)),MONTH($A49))),Query!$A:$E,3,FALSE)=0,#N/A,VLOOKUP(CONCATENATE("SATD",YEAR($A49),IF(MONTH($A49)&lt;10,CONCATENATE(0,MONTH($A49)),MONTH($A49))),Query!$A:$E,3,FALSE)/VLOOKUP(CONCATENATE("SATD",YEAR($A$4),IF(MONTH($A$4)&lt;10,CONCATENATE(0,MONTH($A$4)),MONTH($A$4))),Query!$A:$E,3,FALSE)*100)</f>
        <v>107.77292576419215</v>
      </c>
      <c r="C49" s="18">
        <f>IF(VLOOKUP(CONCATENATE("SATD",YEAR($A49),IF(MONTH($A49)&lt;10,CONCATENATE(0,MONTH($A49)),MONTH($A49))),Query!$A:$E,4,FALSE)=0,#N/A,VLOOKUP(CONCATENATE("SATD",YEAR($A49),IF(MONTH($A49)&lt;10,CONCATENATE(0,MONTH($A49)),MONTH($A49))),Query!$A:$E,4,FALSE)/VLOOKUP(CONCATENATE("SATD",YEAR($A$4),IF(MONTH($A$4)&lt;10,CONCATENATE(0,MONTH($A$4)),MONTH($A$4))),Query!$A:$E,4,FALSE)*100)</f>
        <v>100.56033394074073</v>
      </c>
      <c r="D49" s="18">
        <f>IF(VLOOKUP(CONCATENATE("SATD",YEAR($A49),IF(MONTH($A49)&lt;10,CONCATENATE(0,MONTH($A49)),MONTH($A49))),Query!$A:$E,5,FALSE)=0,#N/A,VLOOKUP(CONCATENATE("SATD",YEAR($A49),IF(MONTH($A49)&lt;10,CONCATENATE(0,MONTH($A49)),MONTH($A49))),Query!$A:$E,5,FALSE)/VLOOKUP(CONCATENATE("SATD",YEAR($A$4),IF(MONTH($A$4)&lt;10,CONCATENATE(0,MONTH($A$4)),MONTH($A$4))),Query!$A:$E,5,FALSE)*100)</f>
        <v>92.621045292311422</v>
      </c>
      <c r="F49" s="4">
        <f>(B49-VLOOKUP(DATE(YEAR($A49)-1,MONTH($A49),1),$A$4:D$143,2,FALSE))/VLOOKUP(DATE(YEAR($A49)-1,MONTH($A49),1),$A$4:$D$143,2,FALSE)*100</f>
        <v>0.24370430544274369</v>
      </c>
      <c r="G49" s="4">
        <f>(C49-VLOOKUP(DATE(YEAR($A49)-1,MONTH($A49),1),$A$4:F$143,2,FALSE))/VLOOKUP(DATE(YEAR($A49)-1,MONTH($A49),1),$A$4:$D$143,2,FALSE)*100</f>
        <v>-6.4650021428528497</v>
      </c>
      <c r="H49" s="4">
        <f>(D49-VLOOKUP(DATE(YEAR($A49)-1,MONTH($A49),1),$A$4:G$143,2,FALSE))/VLOOKUP(DATE(YEAR($A49)-1,MONTH($A49),1),$A$4:$D$143,2,FALSE)*100</f>
        <v>-13.849636994560047</v>
      </c>
      <c r="J49" s="2">
        <f>(Table5[[#This Row],[TSI Freight]]-B48)/B48</f>
        <v>7.3469387755103668E-3</v>
      </c>
      <c r="L49">
        <f t="shared" si="0"/>
        <v>97</v>
      </c>
    </row>
    <row r="50" spans="1:12" x14ac:dyDescent="0.2">
      <c r="A50" s="17">
        <f>DATE(YEAR(Parameters!$B$7), MONTH(Parameters!$B$6)+ROW($A50)-ROW($A$4), 1)</f>
        <v>42675</v>
      </c>
      <c r="B50" s="18">
        <f>IF(VLOOKUP(CONCATENATE("SATD",YEAR($A50),IF(MONTH($A50)&lt;10,CONCATENATE(0,MONTH($A50)),MONTH($A50))),Query!$A:$E,3,FALSE)=0,#N/A,VLOOKUP(CONCATENATE("SATD",YEAR($A50),IF(MONTH($A50)&lt;10,CONCATENATE(0,MONTH($A50)),MONTH($A50))),Query!$A:$E,3,FALSE)/VLOOKUP(CONCATENATE("SATD",YEAR($A$4),IF(MONTH($A$4)&lt;10,CONCATENATE(0,MONTH($A$4)),MONTH($A$4))),Query!$A:$E,3,FALSE)*100)</f>
        <v>107.94759825327512</v>
      </c>
      <c r="C50" s="18">
        <f>IF(VLOOKUP(CONCATENATE("SATD",YEAR($A50),IF(MONTH($A50)&lt;10,CONCATENATE(0,MONTH($A50)),MONTH($A50))),Query!$A:$E,4,FALSE)=0,#N/A,VLOOKUP(CONCATENATE("SATD",YEAR($A50),IF(MONTH($A50)&lt;10,CONCATENATE(0,MONTH($A50)),MONTH($A50))),Query!$A:$E,4,FALSE)/VLOOKUP(CONCATENATE("SATD",YEAR($A$4),IF(MONTH($A$4)&lt;10,CONCATENATE(0,MONTH($A$4)),MONTH($A$4))),Query!$A:$E,4,FALSE)*100)</f>
        <v>100.17387566050367</v>
      </c>
      <c r="D50" s="18">
        <f>IF(VLOOKUP(CONCATENATE("SATD",YEAR($A50),IF(MONTH($A50)&lt;10,CONCATENATE(0,MONTH($A50)),MONTH($A50))),Query!$A:$E,5,FALSE)=0,#N/A,VLOOKUP(CONCATENATE("SATD",YEAR($A50),IF(MONTH($A50)&lt;10,CONCATENATE(0,MONTH($A50)),MONTH($A50))),Query!$A:$E,5,FALSE)/VLOOKUP(CONCATENATE("SATD",YEAR($A$4),IF(MONTH($A$4)&lt;10,CONCATENATE(0,MONTH($A$4)),MONTH($A$4))),Query!$A:$E,5,FALSE)*100)</f>
        <v>92.414653993673326</v>
      </c>
      <c r="F50" s="4">
        <f>(B50-VLOOKUP(DATE(YEAR($A50)-1,MONTH($A50),1),$A$4:D$143,2,FALSE))/VLOOKUP(DATE(YEAR($A50)-1,MONTH($A50),1),$A$4:$D$143,2,FALSE)*100</f>
        <v>1.9801980198019882</v>
      </c>
      <c r="G50" s="4">
        <f>(C50-VLOOKUP(DATE(YEAR($A50)-1,MONTH($A50),1),$A$4:F$143,2,FALSE))/VLOOKUP(DATE(YEAR($A50)-1,MONTH($A50),1),$A$4:$D$143,2,FALSE)*100</f>
        <v>-5.3637890831050328</v>
      </c>
      <c r="H50" s="4">
        <f>(D50-VLOOKUP(DATE(YEAR($A50)-1,MONTH($A50),1),$A$4:G$143,2,FALSE))/VLOOKUP(DATE(YEAR($A50)-1,MONTH($A50),1),$A$4:$D$143,2,FALSE)*100</f>
        <v>-12.694076878914226</v>
      </c>
      <c r="J50" s="2">
        <f>(Table5[[#This Row],[TSI Freight]]-B49)/B49</f>
        <v>1.6207455429497193E-3</v>
      </c>
      <c r="L50">
        <f t="shared" si="0"/>
        <v>95</v>
      </c>
    </row>
    <row r="51" spans="1:12" x14ac:dyDescent="0.2">
      <c r="A51" s="17">
        <f>DATE(YEAR(Parameters!$B$7), MONTH(Parameters!$B$6)+ROW($A51)-ROW($A$4), 1)</f>
        <v>42705</v>
      </c>
      <c r="B51" s="18">
        <f>IF(VLOOKUP(CONCATENATE("SATD",YEAR($A51),IF(MONTH($A51)&lt;10,CONCATENATE(0,MONTH($A51)),MONTH($A51))),Query!$A:$E,3,FALSE)=0,#N/A,VLOOKUP(CONCATENATE("SATD",YEAR($A51),IF(MONTH($A51)&lt;10,CONCATENATE(0,MONTH($A51)),MONTH($A51))),Query!$A:$E,3,FALSE)/VLOOKUP(CONCATENATE("SATD",YEAR($A$4),IF(MONTH($A$4)&lt;10,CONCATENATE(0,MONTH($A$4)),MONTH($A$4))),Query!$A:$E,3,FALSE)*100)</f>
        <v>108.99563318777292</v>
      </c>
      <c r="C51" s="18">
        <f>IF(VLOOKUP(CONCATENATE("SATD",YEAR($A51),IF(MONTH($A51)&lt;10,CONCATENATE(0,MONTH($A51)),MONTH($A51))),Query!$A:$E,4,FALSE)=0,#N/A,VLOOKUP(CONCATENATE("SATD",YEAR($A51),IF(MONTH($A51)&lt;10,CONCATENATE(0,MONTH($A51)),MONTH($A51))),Query!$A:$E,4,FALSE)/VLOOKUP(CONCATENATE("SATD",YEAR($A$4),IF(MONTH($A$4)&lt;10,CONCATENATE(0,MONTH($A$4)),MONTH($A$4))),Query!$A:$E,4,FALSE)*100)</f>
        <v>100.8831294699953</v>
      </c>
      <c r="D51" s="18">
        <f>IF(VLOOKUP(CONCATENATE("SATD",YEAR($A51),IF(MONTH($A51)&lt;10,CONCATENATE(0,MONTH($A51)),MONTH($A51))),Query!$A:$E,5,FALSE)=0,#N/A,VLOOKUP(CONCATENATE("SATD",YEAR($A51),IF(MONTH($A51)&lt;10,CONCATENATE(0,MONTH($A51)),MONTH($A51))),Query!$A:$E,5,FALSE)/VLOOKUP(CONCATENATE("SATD",YEAR($A$4),IF(MONTH($A$4)&lt;10,CONCATENATE(0,MONTH($A$4)),MONTH($A$4))),Query!$A:$E,5,FALSE)*100)</f>
        <v>94.389758686339306</v>
      </c>
      <c r="F51" s="4">
        <f>(B51-VLOOKUP(DATE(YEAR($A51)-1,MONTH($A51),1),$A$4:D$143,2,FALSE))/VLOOKUP(DATE(YEAR($A51)-1,MONTH($A51),1),$A$4:$D$143,2,FALSE)*100</f>
        <v>3.396851698425845</v>
      </c>
      <c r="G51" s="4">
        <f>(C51-VLOOKUP(DATE(YEAR($A51)-1,MONTH($A51),1),$A$4:F$143,2,FALSE))/VLOOKUP(DATE(YEAR($A51)-1,MONTH($A51),1),$A$4:$D$143,2,FALSE)*100</f>
        <v>-4.2989368325231059</v>
      </c>
      <c r="H51" s="4">
        <f>(D51-VLOOKUP(DATE(YEAR($A51)-1,MONTH($A51),1),$A$4:G$143,2,FALSE))/VLOOKUP(DATE(YEAR($A51)-1,MONTH($A51),1),$A$4:$D$143,2,FALSE)*100</f>
        <v>-10.458762472362466</v>
      </c>
      <c r="J51" s="2">
        <f>(Table5[[#This Row],[TSI Freight]]-B50)/B50</f>
        <v>9.7087378640775771E-3</v>
      </c>
      <c r="L51">
        <f t="shared" si="0"/>
        <v>91</v>
      </c>
    </row>
    <row r="52" spans="1:12" x14ac:dyDescent="0.2">
      <c r="A52" s="17">
        <f>DATE(YEAR(Parameters!$B$7), MONTH(Parameters!$B$6)+ROW($A52)-ROW($A$4), 1)</f>
        <v>42736</v>
      </c>
      <c r="B52" s="18">
        <f>IF(VLOOKUP(CONCATENATE("SATD",YEAR($A52),IF(MONTH($A52)&lt;10,CONCATENATE(0,MONTH($A52)),MONTH($A52))),Query!$A:$E,3,FALSE)=0,#N/A,VLOOKUP(CONCATENATE("SATD",YEAR($A52),IF(MONTH($A52)&lt;10,CONCATENATE(0,MONTH($A52)),MONTH($A52))),Query!$A:$E,3,FALSE)/VLOOKUP(CONCATENATE("SATD",YEAR($A$4),IF(MONTH($A$4)&lt;10,CONCATENATE(0,MONTH($A$4)),MONTH($A$4))),Query!$A:$E,3,FALSE)*100)</f>
        <v>108.5589519650655</v>
      </c>
      <c r="C52" s="18">
        <f>IF(VLOOKUP(CONCATENATE("SATD",YEAR($A52),IF(MONTH($A52)&lt;10,CONCATENATE(0,MONTH($A52)),MONTH($A52))),Query!$A:$E,4,FALSE)=0,#N/A,VLOOKUP(CONCATENATE("SATD",YEAR($A52),IF(MONTH($A52)&lt;10,CONCATENATE(0,MONTH($A52)),MONTH($A52))),Query!$A:$E,4,FALSE)/VLOOKUP(CONCATENATE("SATD",YEAR($A$4),IF(MONTH($A$4)&lt;10,CONCATENATE(0,MONTH($A$4)),MONTH($A$4))),Query!$A:$E,4,FALSE)*100)</f>
        <v>100.65414734531004</v>
      </c>
      <c r="D52" s="18">
        <f>IF(VLOOKUP(CONCATENATE("SATD",YEAR($A52),IF(MONTH($A52)&lt;10,CONCATENATE(0,MONTH($A52)),MONTH($A52))),Query!$A:$E,5,FALSE)=0,#N/A,VLOOKUP(CONCATENATE("SATD",YEAR($A52),IF(MONTH($A52)&lt;10,CONCATENATE(0,MONTH($A52)),MONTH($A52))),Query!$A:$E,5,FALSE)/VLOOKUP(CONCATENATE("SATD",YEAR($A$4),IF(MONTH($A$4)&lt;10,CONCATENATE(0,MONTH($A$4)),MONTH($A$4))),Query!$A:$E,5,FALSE)*100)</f>
        <v>94.593458827857077</v>
      </c>
      <c r="F52" s="4">
        <f>(B52-VLOOKUP(DATE(YEAR($A52)-1,MONTH($A52),1),$A$4:D$143,2,FALSE))/VLOOKUP(DATE(YEAR($A52)-1,MONTH($A52),1),$A$4:$D$143,2,FALSE)*100</f>
        <v>1.4693877551020469</v>
      </c>
      <c r="G52" s="4">
        <f>(C52-VLOOKUP(DATE(YEAR($A52)-1,MONTH($A52),1),$A$4:F$143,2,FALSE))/VLOOKUP(DATE(YEAR($A52)-1,MONTH($A52),1),$A$4:$D$143,2,FALSE)*100</f>
        <v>-5.9191847262204105</v>
      </c>
      <c r="H52" s="4">
        <f>(D52-VLOOKUP(DATE(YEAR($A52)-1,MONTH($A52),1),$A$4:G$143,2,FALSE))/VLOOKUP(DATE(YEAR($A52)-1,MONTH($A52),1),$A$4:$D$143,2,FALSE)*100</f>
        <v>-11.584073177227463</v>
      </c>
      <c r="J52" s="2">
        <f>(Table5[[#This Row],[TSI Freight]]-B51)/B51</f>
        <v>-4.0064102564102292E-3</v>
      </c>
      <c r="L52">
        <f t="shared" si="0"/>
        <v>93</v>
      </c>
    </row>
    <row r="53" spans="1:12" x14ac:dyDescent="0.2">
      <c r="A53" s="17">
        <f>DATE(YEAR(Parameters!$B$7), MONTH(Parameters!$B$6)+ROW($A53)-ROW($A$4), 1)</f>
        <v>42767</v>
      </c>
      <c r="B53" s="18">
        <f>IF(VLOOKUP(CONCATENATE("SATD",YEAR($A53),IF(MONTH($A53)&lt;10,CONCATENATE(0,MONTH($A53)),MONTH($A53))),Query!$A:$E,3,FALSE)=0,#N/A,VLOOKUP(CONCATENATE("SATD",YEAR($A53),IF(MONTH($A53)&lt;10,CONCATENATE(0,MONTH($A53)),MONTH($A53))),Query!$A:$E,3,FALSE)/VLOOKUP(CONCATENATE("SATD",YEAR($A$4),IF(MONTH($A$4)&lt;10,CONCATENATE(0,MONTH($A$4)),MONTH($A$4))),Query!$A:$E,3,FALSE)*100)</f>
        <v>109.1703056768559</v>
      </c>
      <c r="C53" s="18">
        <f>IF(VLOOKUP(CONCATENATE("SATD",YEAR($A53),IF(MONTH($A53)&lt;10,CONCATENATE(0,MONTH($A53)),MONTH($A53))),Query!$A:$E,4,FALSE)=0,#N/A,VLOOKUP(CONCATENATE("SATD",YEAR($A53),IF(MONTH($A53)&lt;10,CONCATENATE(0,MONTH($A53)),MONTH($A53))),Query!$A:$E,4,FALSE)/VLOOKUP(CONCATENATE("SATD",YEAR($A$4),IF(MONTH($A$4)&lt;10,CONCATENATE(0,MONTH($A$4)),MONTH($A$4))),Query!$A:$E,4,FALSE)*100)</f>
        <v>100.26687419272848</v>
      </c>
      <c r="D53" s="18">
        <f>IF(VLOOKUP(CONCATENATE("SATD",YEAR($A53),IF(MONTH($A53)&lt;10,CONCATENATE(0,MONTH($A53)),MONTH($A53))),Query!$A:$E,5,FALSE)=0,#N/A,VLOOKUP(CONCATENATE("SATD",YEAR($A53),IF(MONTH($A53)&lt;10,CONCATENATE(0,MONTH($A53)),MONTH($A53))),Query!$A:$E,5,FALSE)/VLOOKUP(CONCATENATE("SATD",YEAR($A$4),IF(MONTH($A$4)&lt;10,CONCATENATE(0,MONTH($A$4)),MONTH($A$4))),Query!$A:$E,5,FALSE)*100)</f>
        <v>94.66529210373767</v>
      </c>
      <c r="F53" s="4">
        <f>(B53-VLOOKUP(DATE(YEAR($A53)-1,MONTH($A53),1),$A$4:D$143,2,FALSE))/VLOOKUP(DATE(YEAR($A53)-1,MONTH($A53),1),$A$4:$D$143,2,FALSE)*100</f>
        <v>2.6272577996716127</v>
      </c>
      <c r="G53" s="4">
        <f>(C53-VLOOKUP(DATE(YEAR($A53)-1,MONTH($A53),1),$A$4:F$143,2,FALSE))/VLOOKUP(DATE(YEAR($A53)-1,MONTH($A53),1),$A$4:$D$143,2,FALSE)*100</f>
        <v>-5.7425525856534296</v>
      </c>
      <c r="H53" s="4">
        <f>(D53-VLOOKUP(DATE(YEAR($A53)-1,MONTH($A53),1),$A$4:G$143,2,FALSE))/VLOOKUP(DATE(YEAR($A53)-1,MONTH($A53),1),$A$4:$D$143,2,FALSE)*100</f>
        <v>-11.008407669310637</v>
      </c>
      <c r="J53" s="2">
        <f>(Table5[[#This Row],[TSI Freight]]-B52)/B52</f>
        <v>5.6315366049879984E-3</v>
      </c>
      <c r="L53">
        <f t="shared" si="0"/>
        <v>90</v>
      </c>
    </row>
    <row r="54" spans="1:12" x14ac:dyDescent="0.2">
      <c r="A54" s="17">
        <f>DATE(YEAR(Parameters!$B$7), MONTH(Parameters!$B$6)+ROW($A54)-ROW($A$4), 1)</f>
        <v>42795</v>
      </c>
      <c r="B54" s="18">
        <f>IF(VLOOKUP(CONCATENATE("SATD",YEAR($A54),IF(MONTH($A54)&lt;10,CONCATENATE(0,MONTH($A54)),MONTH($A54))),Query!$A:$E,3,FALSE)=0,#N/A,VLOOKUP(CONCATENATE("SATD",YEAR($A54),IF(MONTH($A54)&lt;10,CONCATENATE(0,MONTH($A54)),MONTH($A54))),Query!$A:$E,3,FALSE)/VLOOKUP(CONCATENATE("SATD",YEAR($A$4),IF(MONTH($A$4)&lt;10,CONCATENATE(0,MONTH($A$4)),MONTH($A$4))),Query!$A:$E,3,FALSE)*100)</f>
        <v>109.51965065502185</v>
      </c>
      <c r="C54" s="18">
        <f>IF(VLOOKUP(CONCATENATE("SATD",YEAR($A54),IF(MONTH($A54)&lt;10,CONCATENATE(0,MONTH($A54)),MONTH($A54))),Query!$A:$E,4,FALSE)=0,#N/A,VLOOKUP(CONCATENATE("SATD",YEAR($A54),IF(MONTH($A54)&lt;10,CONCATENATE(0,MONTH($A54)),MONTH($A54))),Query!$A:$E,4,FALSE)/VLOOKUP(CONCATENATE("SATD",YEAR($A$4),IF(MONTH($A$4)&lt;10,CONCATENATE(0,MONTH($A$4)),MONTH($A$4))),Query!$A:$E,4,FALSE)*100)</f>
        <v>100.89188946781653</v>
      </c>
      <c r="D54" s="18">
        <f>IF(VLOOKUP(CONCATENATE("SATD",YEAR($A54),IF(MONTH($A54)&lt;10,CONCATENATE(0,MONTH($A54)),MONTH($A54))),Query!$A:$E,5,FALSE)=0,#N/A,VLOOKUP(CONCATENATE("SATD",YEAR($A54),IF(MONTH($A54)&lt;10,CONCATENATE(0,MONTH($A54)),MONTH($A54))),Query!$A:$E,5,FALSE)/VLOOKUP(CONCATENATE("SATD",YEAR($A$4),IF(MONTH($A$4)&lt;10,CONCATENATE(0,MONTH($A$4)),MONTH($A$4))),Query!$A:$E,5,FALSE)*100)</f>
        <v>94.628857936976061</v>
      </c>
      <c r="F54" s="4">
        <f>(B54-VLOOKUP(DATE(YEAR($A54)-1,MONTH($A54),1),$A$4:D$143,2,FALSE))/VLOOKUP(DATE(YEAR($A54)-1,MONTH($A54),1),$A$4:$D$143,2,FALSE)*100</f>
        <v>3.8939519469759847</v>
      </c>
      <c r="G54" s="4">
        <f>(C54-VLOOKUP(DATE(YEAR($A54)-1,MONTH($A54),1),$A$4:F$143,2,FALSE))/VLOOKUP(DATE(YEAR($A54)-1,MONTH($A54),1),$A$4:$D$143,2,FALSE)*100</f>
        <v>-4.2906268097349463</v>
      </c>
      <c r="H54" s="4">
        <f>(D54-VLOOKUP(DATE(YEAR($A54)-1,MONTH($A54),1),$A$4:G$143,2,FALSE))/VLOOKUP(DATE(YEAR($A54)-1,MONTH($A54),1),$A$4:$D$143,2,FALSE)*100</f>
        <v>-10.231945039074079</v>
      </c>
      <c r="J54" s="2">
        <f>(Table5[[#This Row],[TSI Freight]]-B53)/B53</f>
        <v>3.2000000000000561E-3</v>
      </c>
      <c r="L54">
        <f t="shared" si="0"/>
        <v>89</v>
      </c>
    </row>
    <row r="55" spans="1:12" x14ac:dyDescent="0.2">
      <c r="A55" s="17">
        <f>DATE(YEAR(Parameters!$B$7), MONTH(Parameters!$B$6)+ROW($A55)-ROW($A$4), 1)</f>
        <v>42826</v>
      </c>
      <c r="B55" s="18">
        <f>IF(VLOOKUP(CONCATENATE("SATD",YEAR($A55),IF(MONTH($A55)&lt;10,CONCATENATE(0,MONTH($A55)),MONTH($A55))),Query!$A:$E,3,FALSE)=0,#N/A,VLOOKUP(CONCATENATE("SATD",YEAR($A55),IF(MONTH($A55)&lt;10,CONCATENATE(0,MONTH($A55)),MONTH($A55))),Query!$A:$E,3,FALSE)/VLOOKUP(CONCATENATE("SATD",YEAR($A$4),IF(MONTH($A$4)&lt;10,CONCATENATE(0,MONTH($A$4)),MONTH($A$4))),Query!$A:$E,3,FALSE)*100)</f>
        <v>109.86899563318777</v>
      </c>
      <c r="C55" s="18">
        <f>IF(VLOOKUP(CONCATENATE("SATD",YEAR($A55),IF(MONTH($A55)&lt;10,CONCATENATE(0,MONTH($A55)),MONTH($A55))),Query!$A:$E,4,FALSE)=0,#N/A,VLOOKUP(CONCATENATE("SATD",YEAR($A55),IF(MONTH($A55)&lt;10,CONCATENATE(0,MONTH($A55)),MONTH($A55))),Query!$A:$E,4,FALSE)/VLOOKUP(CONCATENATE("SATD",YEAR($A$4),IF(MONTH($A$4)&lt;10,CONCATENATE(0,MONTH($A$4)),MONTH($A$4))),Query!$A:$E,4,FALSE)*100)</f>
        <v>101.90275186181752</v>
      </c>
      <c r="D55" s="18">
        <f>IF(VLOOKUP(CONCATENATE("SATD",YEAR($A55),IF(MONTH($A55)&lt;10,CONCATENATE(0,MONTH($A55)),MONTH($A55))),Query!$A:$E,5,FALSE)=0,#N/A,VLOOKUP(CONCATENATE("SATD",YEAR($A55),IF(MONTH($A55)&lt;10,CONCATENATE(0,MONTH($A55)),MONTH($A55))),Query!$A:$E,5,FALSE)/VLOOKUP(CONCATENATE("SATD",YEAR($A$4),IF(MONTH($A$4)&lt;10,CONCATENATE(0,MONTH($A$4)),MONTH($A$4))),Query!$A:$E,5,FALSE)*100)</f>
        <v>94.558059718738079</v>
      </c>
      <c r="F55" s="4">
        <f>(B55-VLOOKUP(DATE(YEAR($A55)-1,MONTH($A55),1),$A$4:D$143,2,FALSE))/VLOOKUP(DATE(YEAR($A55)-1,MONTH($A55),1),$A$4:$D$143,2,FALSE)*100</f>
        <v>2.0275750202757363</v>
      </c>
      <c r="G55" s="4">
        <f>(C55-VLOOKUP(DATE(YEAR($A55)-1,MONTH($A55),1),$A$4:F$143,2,FALSE))/VLOOKUP(DATE(YEAR($A55)-1,MONTH($A55),1),$A$4:$D$143,2,FALSE)*100</f>
        <v>-5.3701128290502407</v>
      </c>
      <c r="H55" s="4">
        <f>(D55-VLOOKUP(DATE(YEAR($A55)-1,MONTH($A55),1),$A$4:G$143,2,FALSE))/VLOOKUP(DATE(YEAR($A55)-1,MONTH($A55),1),$A$4:$D$143,2,FALSE)*100</f>
        <v>-12.190609588033178</v>
      </c>
      <c r="J55" s="2">
        <f>(Table5[[#This Row],[TSI Freight]]-B54)/B54</f>
        <v>3.1897926634766702E-3</v>
      </c>
      <c r="L55">
        <f t="shared" si="0"/>
        <v>87</v>
      </c>
    </row>
    <row r="56" spans="1:12" x14ac:dyDescent="0.2">
      <c r="A56" s="17">
        <f>DATE(YEAR(Parameters!$B$7), MONTH(Parameters!$B$6)+ROW($A56)-ROW($A$4), 1)</f>
        <v>42856</v>
      </c>
      <c r="B56" s="18">
        <f>IF(VLOOKUP(CONCATENATE("SATD",YEAR($A56),IF(MONTH($A56)&lt;10,CONCATENATE(0,MONTH($A56)),MONTH($A56))),Query!$A:$E,3,FALSE)=0,#N/A,VLOOKUP(CONCATENATE("SATD",YEAR($A56),IF(MONTH($A56)&lt;10,CONCATENATE(0,MONTH($A56)),MONTH($A56))),Query!$A:$E,3,FALSE)/VLOOKUP(CONCATENATE("SATD",YEAR($A$4),IF(MONTH($A$4)&lt;10,CONCATENATE(0,MONTH($A$4)),MONTH($A$4))),Query!$A:$E,3,FALSE)*100)</f>
        <v>110.39301310043668</v>
      </c>
      <c r="C56" s="18">
        <f>IF(VLOOKUP(CONCATENATE("SATD",YEAR($A56),IF(MONTH($A56)&lt;10,CONCATENATE(0,MONTH($A56)),MONTH($A56))),Query!$A:$E,4,FALSE)=0,#N/A,VLOOKUP(CONCATENATE("SATD",YEAR($A56),IF(MONTH($A56)&lt;10,CONCATENATE(0,MONTH($A56)),MONTH($A56))),Query!$A:$E,4,FALSE)/VLOOKUP(CONCATENATE("SATD",YEAR($A$4),IF(MONTH($A$4)&lt;10,CONCATENATE(0,MONTH($A$4)),MONTH($A$4))),Query!$A:$E,4,FALSE)*100)</f>
        <v>101.99075922438658</v>
      </c>
      <c r="D56" s="18">
        <f>IF(VLOOKUP(CONCATENATE("SATD",YEAR($A56),IF(MONTH($A56)&lt;10,CONCATENATE(0,MONTH($A56)),MONTH($A56))),Query!$A:$E,5,FALSE)=0,#N/A,VLOOKUP(CONCATENATE("SATD",YEAR($A56),IF(MONTH($A56)&lt;10,CONCATENATE(0,MONTH($A56)),MONTH($A56))),Query!$A:$E,5,FALSE)/VLOOKUP(CONCATENATE("SATD",YEAR($A$4),IF(MONTH($A$4)&lt;10,CONCATENATE(0,MONTH($A$4)),MONTH($A$4))),Query!$A:$E,5,FALSE)*100)</f>
        <v>95.145353716017425</v>
      </c>
      <c r="F56" s="4">
        <f>(B56-VLOOKUP(DATE(YEAR($A56)-1,MONTH($A56),1),$A$4:D$143,2,FALSE))/VLOOKUP(DATE(YEAR($A56)-1,MONTH($A56),1),$A$4:$D$143,2,FALSE)*100</f>
        <v>3.2679738562091414</v>
      </c>
      <c r="G56" s="4">
        <f>(C56-VLOOKUP(DATE(YEAR($A56)-1,MONTH($A56),1),$A$4:F$143,2,FALSE))/VLOOKUP(DATE(YEAR($A56)-1,MONTH($A56),1),$A$4:$D$143,2,FALSE)*100</f>
        <v>-4.5919776863377209</v>
      </c>
      <c r="H56" s="4">
        <f>(D56-VLOOKUP(DATE(YEAR($A56)-1,MONTH($A56),1),$A$4:G$143,2,FALSE))/VLOOKUP(DATE(YEAR($A56)-1,MONTH($A56),1),$A$4:$D$143,2,FALSE)*100</f>
        <v>-10.995563721535991</v>
      </c>
      <c r="J56" s="2">
        <f>(Table5[[#This Row],[TSI Freight]]-B55)/B55</f>
        <v>4.7694753577106714E-3</v>
      </c>
      <c r="L56">
        <f t="shared" si="0"/>
        <v>84</v>
      </c>
    </row>
    <row r="57" spans="1:12" x14ac:dyDescent="0.2">
      <c r="A57" s="17">
        <f>DATE(YEAR(Parameters!$B$7), MONTH(Parameters!$B$6)+ROW($A57)-ROW($A$4), 1)</f>
        <v>42887</v>
      </c>
      <c r="B57" s="18">
        <f>IF(VLOOKUP(CONCATENATE("SATD",YEAR($A57),IF(MONTH($A57)&lt;10,CONCATENATE(0,MONTH($A57)),MONTH($A57))),Query!$A:$E,3,FALSE)=0,#N/A,VLOOKUP(CONCATENATE("SATD",YEAR($A57),IF(MONTH($A57)&lt;10,CONCATENATE(0,MONTH($A57)),MONTH($A57))),Query!$A:$E,3,FALSE)/VLOOKUP(CONCATENATE("SATD",YEAR($A$4),IF(MONTH($A$4)&lt;10,CONCATENATE(0,MONTH($A$4)),MONTH($A$4))),Query!$A:$E,3,FALSE)*100)</f>
        <v>110.39301310043668</v>
      </c>
      <c r="C57" s="18">
        <f>IF(VLOOKUP(CONCATENATE("SATD",YEAR($A57),IF(MONTH($A57)&lt;10,CONCATENATE(0,MONTH($A57)),MONTH($A57))),Query!$A:$E,4,FALSE)=0,#N/A,VLOOKUP(CONCATENATE("SATD",YEAR($A57),IF(MONTH($A57)&lt;10,CONCATENATE(0,MONTH($A57)),MONTH($A57))),Query!$A:$E,4,FALSE)/VLOOKUP(CONCATENATE("SATD",YEAR($A$4),IF(MONTH($A$4)&lt;10,CONCATENATE(0,MONTH($A$4)),MONTH($A$4))),Query!$A:$E,4,FALSE)*100)</f>
        <v>102.20364741536103</v>
      </c>
      <c r="D57" s="18">
        <f>IF(VLOOKUP(CONCATENATE("SATD",YEAR($A57),IF(MONTH($A57)&lt;10,CONCATENATE(0,MONTH($A57)),MONTH($A57))),Query!$A:$E,5,FALSE)=0,#N/A,VLOOKUP(CONCATENATE("SATD",YEAR($A57),IF(MONTH($A57)&lt;10,CONCATENATE(0,MONTH($A57)),MONTH($A57))),Query!$A:$E,5,FALSE)/VLOOKUP(CONCATENATE("SATD",YEAR($A$4),IF(MONTH($A$4)&lt;10,CONCATENATE(0,MONTH($A$4)),MONTH($A$4))),Query!$A:$E,5,FALSE)*100)</f>
        <v>94.651836303636784</v>
      </c>
      <c r="F57" s="4">
        <f>(B57-VLOOKUP(DATE(YEAR($A57)-1,MONTH($A57),1),$A$4:D$143,2,FALSE))/VLOOKUP(DATE(YEAR($A57)-1,MONTH($A57),1),$A$4:$D$143,2,FALSE)*100</f>
        <v>2.4311183144246185</v>
      </c>
      <c r="G57" s="4">
        <f>(C57-VLOOKUP(DATE(YEAR($A57)-1,MONTH($A57),1),$A$4:F$143,2,FALSE))/VLOOKUP(DATE(YEAR($A57)-1,MONTH($A57),1),$A$4:$D$143,2,FALSE)*100</f>
        <v>-5.1676043026026175</v>
      </c>
      <c r="H57" s="4">
        <f>(D57-VLOOKUP(DATE(YEAR($A57)-1,MONTH($A57),1),$A$4:G$143,2,FALSE))/VLOOKUP(DATE(YEAR($A57)-1,MONTH($A57),1),$A$4:$D$143,2,FALSE)*100</f>
        <v>-12.174754807403481</v>
      </c>
      <c r="J57" s="2">
        <f>(Table5[[#This Row],[TSI Freight]]-B56)/B56</f>
        <v>0</v>
      </c>
      <c r="L57">
        <f t="shared" si="0"/>
        <v>84</v>
      </c>
    </row>
    <row r="58" spans="1:12" x14ac:dyDescent="0.2">
      <c r="A58" s="17">
        <f>DATE(YEAR(Parameters!$B$7), MONTH(Parameters!$B$6)+ROW($A58)-ROW($A$4), 1)</f>
        <v>42917</v>
      </c>
      <c r="B58" s="18">
        <f>IF(VLOOKUP(CONCATENATE("SATD",YEAR($A58),IF(MONTH($A58)&lt;10,CONCATENATE(0,MONTH($A58)),MONTH($A58))),Query!$A:$E,3,FALSE)=0,#N/A,VLOOKUP(CONCATENATE("SATD",YEAR($A58),IF(MONTH($A58)&lt;10,CONCATENATE(0,MONTH($A58)),MONTH($A58))),Query!$A:$E,3,FALSE)/VLOOKUP(CONCATENATE("SATD",YEAR($A$4),IF(MONTH($A$4)&lt;10,CONCATENATE(0,MONTH($A$4)),MONTH($A$4))),Query!$A:$E,3,FALSE)*100)</f>
        <v>112.48908296943232</v>
      </c>
      <c r="C58" s="18">
        <f>IF(VLOOKUP(CONCATENATE("SATD",YEAR($A58),IF(MONTH($A58)&lt;10,CONCATENATE(0,MONTH($A58)),MONTH($A58))),Query!$A:$E,4,FALSE)=0,#N/A,VLOOKUP(CONCATENATE("SATD",YEAR($A58),IF(MONTH($A58)&lt;10,CONCATENATE(0,MONTH($A58)),MONTH($A58))),Query!$A:$E,4,FALSE)/VLOOKUP(CONCATENATE("SATD",YEAR($A$4),IF(MONTH($A$4)&lt;10,CONCATENATE(0,MONTH($A$4)),MONTH($A$4))),Query!$A:$E,4,FALSE)*100)</f>
        <v>101.94848716685374</v>
      </c>
      <c r="D58" s="18">
        <f>IF(VLOOKUP(CONCATENATE("SATD",YEAR($A58),IF(MONTH($A58)&lt;10,CONCATENATE(0,MONTH($A58)),MONTH($A58))),Query!$A:$E,5,FALSE)=0,#N/A,VLOOKUP(CONCATENATE("SATD",YEAR($A58),IF(MONTH($A58)&lt;10,CONCATENATE(0,MONTH($A58)),MONTH($A58))),Query!$A:$E,5,FALSE)/VLOOKUP(CONCATENATE("SATD",YEAR($A$4),IF(MONTH($A$4)&lt;10,CONCATENATE(0,MONTH($A$4)),MONTH($A$4))),Query!$A:$E,5,FALSE)*100)</f>
        <v>94.788464448929091</v>
      </c>
      <c r="F58" s="4">
        <f>(B58-VLOOKUP(DATE(YEAR($A58)-1,MONTH($A58),1),$A$4:D$143,2,FALSE))/VLOOKUP(DATE(YEAR($A58)-1,MONTH($A58),1),$A$4:$D$143,2,FALSE)*100</f>
        <v>2.4661893396977073</v>
      </c>
      <c r="G58" s="4">
        <f>(C58-VLOOKUP(DATE(YEAR($A58)-1,MONTH($A58),1),$A$4:F$143,2,FALSE))/VLOOKUP(DATE(YEAR($A58)-1,MONTH($A58),1),$A$4:$D$143,2,FALSE)*100</f>
        <v>-7.1352284756980566</v>
      </c>
      <c r="H58" s="4">
        <f>(D58-VLOOKUP(DATE(YEAR($A58)-1,MONTH($A58),1),$A$4:G$143,2,FALSE))/VLOOKUP(DATE(YEAR($A58)-1,MONTH($A58),1),$A$4:$D$143,2,FALSE)*100</f>
        <v>-13.657285764499743</v>
      </c>
      <c r="J58" s="2">
        <f>(Table5[[#This Row],[TSI Freight]]-B57)/B57</f>
        <v>1.8987341772151976E-2</v>
      </c>
      <c r="L58">
        <f t="shared" si="0"/>
        <v>83</v>
      </c>
    </row>
    <row r="59" spans="1:12" x14ac:dyDescent="0.2">
      <c r="A59" s="17">
        <f>DATE(YEAR(Parameters!$B$7), MONTH(Parameters!$B$6)+ROW($A59)-ROW($A$4), 1)</f>
        <v>42948</v>
      </c>
      <c r="B59" s="18">
        <f>IF(VLOOKUP(CONCATENATE("SATD",YEAR($A59),IF(MONTH($A59)&lt;10,CONCATENATE(0,MONTH($A59)),MONTH($A59))),Query!$A:$E,3,FALSE)=0,#N/A,VLOOKUP(CONCATENATE("SATD",YEAR($A59),IF(MONTH($A59)&lt;10,CONCATENATE(0,MONTH($A59)),MONTH($A59))),Query!$A:$E,3,FALSE)/VLOOKUP(CONCATENATE("SATD",YEAR($A$4),IF(MONTH($A$4)&lt;10,CONCATENATE(0,MONTH($A$4)),MONTH($A$4))),Query!$A:$E,3,FALSE)*100)</f>
        <v>113.10043668122272</v>
      </c>
      <c r="C59" s="18">
        <f>IF(VLOOKUP(CONCATENATE("SATD",YEAR($A59),IF(MONTH($A59)&lt;10,CONCATENATE(0,MONTH($A59)),MONTH($A59))),Query!$A:$E,4,FALSE)=0,#N/A,VLOOKUP(CONCATENATE("SATD",YEAR($A59),IF(MONTH($A59)&lt;10,CONCATENATE(0,MONTH($A59)),MONTH($A59))),Query!$A:$E,4,FALSE)/VLOOKUP(CONCATENATE("SATD",YEAR($A$4),IF(MONTH($A$4)&lt;10,CONCATENATE(0,MONTH($A$4)),MONTH($A$4))),Query!$A:$E,4,FALSE)*100)</f>
        <v>101.48583732848952</v>
      </c>
      <c r="D59" s="18">
        <f>IF(VLOOKUP(CONCATENATE("SATD",YEAR($A59),IF(MONTH($A59)&lt;10,CONCATENATE(0,MONTH($A59)),MONTH($A59))),Query!$A:$E,5,FALSE)=0,#N/A,VLOOKUP(CONCATENATE("SATD",YEAR($A59),IF(MONTH($A59)&lt;10,CONCATENATE(0,MONTH($A59)),MONTH($A59))),Query!$A:$E,5,FALSE)/VLOOKUP(CONCATENATE("SATD",YEAR($A$4),IF(MONTH($A$4)&lt;10,CONCATENATE(0,MONTH($A$4)),MONTH($A$4))),Query!$A:$E,5,FALSE)*100)</f>
        <v>95.822698076182917</v>
      </c>
      <c r="F59" s="4">
        <f>(B59-VLOOKUP(DATE(YEAR($A59)-1,MONTH($A59),1),$A$4:D$143,2,FALSE))/VLOOKUP(DATE(YEAR($A59)-1,MONTH($A59),1),$A$4:$D$143,2,FALSE)*100</f>
        <v>4.6042003231017956</v>
      </c>
      <c r="G59" s="4">
        <f>(C59-VLOOKUP(DATE(YEAR($A59)-1,MONTH($A59),1),$A$4:F$143,2,FALSE))/VLOOKUP(DATE(YEAR($A59)-1,MONTH($A59),1),$A$4:$D$143,2,FALSE)*100</f>
        <v>-6.1378968165423942</v>
      </c>
      <c r="H59" s="4">
        <f>(D59-VLOOKUP(DATE(YEAR($A59)-1,MONTH($A59),1),$A$4:G$143,2,FALSE))/VLOOKUP(DATE(YEAR($A59)-1,MONTH($A59),1),$A$4:$D$143,2,FALSE)*100</f>
        <v>-11.375614461042447</v>
      </c>
      <c r="J59" s="2">
        <f>(Table5[[#This Row],[TSI Freight]]-B58)/B58</f>
        <v>5.4347826086957162E-3</v>
      </c>
      <c r="L59">
        <f t="shared" si="0"/>
        <v>80</v>
      </c>
    </row>
    <row r="60" spans="1:12" x14ac:dyDescent="0.2">
      <c r="A60" s="17">
        <f>DATE(YEAR(Parameters!$B$7), MONTH(Parameters!$B$6)+ROW($A60)-ROW($A$4), 1)</f>
        <v>42979</v>
      </c>
      <c r="B60" s="18">
        <f>IF(VLOOKUP(CONCATENATE("SATD",YEAR($A60),IF(MONTH($A60)&lt;10,CONCATENATE(0,MONTH($A60)),MONTH($A60))),Query!$A:$E,3,FALSE)=0,#N/A,VLOOKUP(CONCATENATE("SATD",YEAR($A60),IF(MONTH($A60)&lt;10,CONCATENATE(0,MONTH($A60)),MONTH($A60))),Query!$A:$E,3,FALSE)/VLOOKUP(CONCATENATE("SATD",YEAR($A$4),IF(MONTH($A$4)&lt;10,CONCATENATE(0,MONTH($A$4)),MONTH($A$4))),Query!$A:$E,3,FALSE)*100)</f>
        <v>112.92576419213975</v>
      </c>
      <c r="C60" s="18">
        <f>IF(VLOOKUP(CONCATENATE("SATD",YEAR($A60),IF(MONTH($A60)&lt;10,CONCATENATE(0,MONTH($A60)),MONTH($A60))),Query!$A:$E,4,FALSE)=0,#N/A,VLOOKUP(CONCATENATE("SATD",YEAR($A60),IF(MONTH($A60)&lt;10,CONCATENATE(0,MONTH($A60)),MONTH($A60))),Query!$A:$E,4,FALSE)/VLOOKUP(CONCATENATE("SATD",YEAR($A$4),IF(MONTH($A$4)&lt;10,CONCATENATE(0,MONTH($A$4)),MONTH($A$4))),Query!$A:$E,4,FALSE)*100)</f>
        <v>101.60389351268779</v>
      </c>
      <c r="D60" s="18">
        <f>IF(VLOOKUP(CONCATENATE("SATD",YEAR($A60),IF(MONTH($A60)&lt;10,CONCATENATE(0,MONTH($A60)),MONTH($A60))),Query!$A:$E,5,FALSE)=0,#N/A,VLOOKUP(CONCATENATE("SATD",YEAR($A60),IF(MONTH($A60)&lt;10,CONCATENATE(0,MONTH($A60)),MONTH($A60))),Query!$A:$E,5,FALSE)/VLOOKUP(CONCATENATE("SATD",YEAR($A$4),IF(MONTH($A$4)&lt;10,CONCATENATE(0,MONTH($A$4)),MONTH($A$4))),Query!$A:$E,5,FALSE)*100)</f>
        <v>96.305657857111541</v>
      </c>
      <c r="F60" s="4">
        <f>(B60-VLOOKUP(DATE(YEAR($A60)-1,MONTH($A60),1),$A$4:D$143,2,FALSE))/VLOOKUP(DATE(YEAR($A60)-1,MONTH($A60),1),$A$4:$D$143,2,FALSE)*100</f>
        <v>5.551020408163283</v>
      </c>
      <c r="G60" s="4">
        <f>(C60-VLOOKUP(DATE(YEAR($A60)-1,MONTH($A60),1),$A$4:F$143,2,FALSE))/VLOOKUP(DATE(YEAR($A60)-1,MONTH($A60),1),$A$4:$D$143,2,FALSE)*100</f>
        <v>-5.0314627983448776</v>
      </c>
      <c r="H60" s="4">
        <f>(D60-VLOOKUP(DATE(YEAR($A60)-1,MONTH($A60),1),$A$4:G$143,2,FALSE))/VLOOKUP(DATE(YEAR($A60)-1,MONTH($A60),1),$A$4:$D$143,2,FALSE)*100</f>
        <v>-9.9836912274345142</v>
      </c>
      <c r="J60" s="2">
        <f>(Table5[[#This Row],[TSI Freight]]-B59)/B59</f>
        <v>-1.5444015444015086E-3</v>
      </c>
      <c r="L60">
        <f t="shared" si="0"/>
        <v>81</v>
      </c>
    </row>
    <row r="61" spans="1:12" x14ac:dyDescent="0.2">
      <c r="A61" s="17">
        <f>DATE(YEAR(Parameters!$B$7), MONTH(Parameters!$B$6)+ROW($A61)-ROW($A$4), 1)</f>
        <v>43009</v>
      </c>
      <c r="B61" s="18">
        <f>IF(VLOOKUP(CONCATENATE("SATD",YEAR($A61),IF(MONTH($A61)&lt;10,CONCATENATE(0,MONTH($A61)),MONTH($A61))),Query!$A:$E,3,FALSE)=0,#N/A,VLOOKUP(CONCATENATE("SATD",YEAR($A61),IF(MONTH($A61)&lt;10,CONCATENATE(0,MONTH($A61)),MONTH($A61))),Query!$A:$E,3,FALSE)/VLOOKUP(CONCATENATE("SATD",YEAR($A$4),IF(MONTH($A$4)&lt;10,CONCATENATE(0,MONTH($A$4)),MONTH($A$4))),Query!$A:$E,3,FALSE)*100)</f>
        <v>114.06113537117903</v>
      </c>
      <c r="C61" s="18">
        <f>IF(VLOOKUP(CONCATENATE("SATD",YEAR($A61),IF(MONTH($A61)&lt;10,CONCATENATE(0,MONTH($A61)),MONTH($A61))),Query!$A:$E,4,FALSE)=0,#N/A,VLOOKUP(CONCATENATE("SATD",YEAR($A61),IF(MONTH($A61)&lt;10,CONCATENATE(0,MONTH($A61)),MONTH($A61))),Query!$A:$E,4,FALSE)/VLOOKUP(CONCATENATE("SATD",YEAR($A$4),IF(MONTH($A$4)&lt;10,CONCATENATE(0,MONTH($A$4)),MONTH($A$4))),Query!$A:$E,4,FALSE)*100)</f>
        <v>102.86808266180263</v>
      </c>
      <c r="D61" s="18">
        <f>IF(VLOOKUP(CONCATENATE("SATD",YEAR($A61),IF(MONTH($A61)&lt;10,CONCATENATE(0,MONTH($A61)),MONTH($A61))),Query!$A:$E,5,FALSE)=0,#N/A,VLOOKUP(CONCATENATE("SATD",YEAR($A61),IF(MONTH($A61)&lt;10,CONCATENATE(0,MONTH($A61)),MONTH($A61))),Query!$A:$E,5,FALSE)/VLOOKUP(CONCATENATE("SATD",YEAR($A$4),IF(MONTH($A$4)&lt;10,CONCATENATE(0,MONTH($A$4)),MONTH($A$4))),Query!$A:$E,5,FALSE)*100)</f>
        <v>97.09499588918132</v>
      </c>
      <c r="F61" s="4">
        <f>(B61-VLOOKUP(DATE(YEAR($A61)-1,MONTH($A61),1),$A$4:D$143,2,FALSE))/VLOOKUP(DATE(YEAR($A61)-1,MONTH($A61),1),$A$4:$D$143,2,FALSE)*100</f>
        <v>5.8346839546191083</v>
      </c>
      <c r="G61" s="4">
        <f>(C61-VLOOKUP(DATE(YEAR($A61)-1,MONTH($A61),1),$A$4:F$143,2,FALSE))/VLOOKUP(DATE(YEAR($A61)-1,MONTH($A61),1),$A$4:$D$143,2,FALSE)*100</f>
        <v>-4.5510902368200972</v>
      </c>
      <c r="H61" s="4">
        <f>(D61-VLOOKUP(DATE(YEAR($A61)-1,MONTH($A61),1),$A$4:G$143,2,FALSE))/VLOOKUP(DATE(YEAR($A61)-1,MONTH($A61),1),$A$4:$D$143,2,FALSE)*100</f>
        <v>-9.9078036522588349</v>
      </c>
      <c r="J61" s="2">
        <f>(Table5[[#This Row],[TSI Freight]]-B60)/B60</f>
        <v>1.005413766434631E-2</v>
      </c>
      <c r="L61">
        <f t="shared" si="0"/>
        <v>79</v>
      </c>
    </row>
    <row r="62" spans="1:12" x14ac:dyDescent="0.2">
      <c r="A62" s="17">
        <f>DATE(YEAR(Parameters!$B$7), MONTH(Parameters!$B$6)+ROW($A62)-ROW($A$4), 1)</f>
        <v>43040</v>
      </c>
      <c r="B62" s="18">
        <f>IF(VLOOKUP(CONCATENATE("SATD",YEAR($A62),IF(MONTH($A62)&lt;10,CONCATENATE(0,MONTH($A62)),MONTH($A62))),Query!$A:$E,3,FALSE)=0,#N/A,VLOOKUP(CONCATENATE("SATD",YEAR($A62),IF(MONTH($A62)&lt;10,CONCATENATE(0,MONTH($A62)),MONTH($A62))),Query!$A:$E,3,FALSE)/VLOOKUP(CONCATENATE("SATD",YEAR($A$4),IF(MONTH($A$4)&lt;10,CONCATENATE(0,MONTH($A$4)),MONTH($A$4))),Query!$A:$E,3,FALSE)*100)</f>
        <v>115.54585152838428</v>
      </c>
      <c r="C62" s="18">
        <f>IF(VLOOKUP(CONCATENATE("SATD",YEAR($A62),IF(MONTH($A62)&lt;10,CONCATENATE(0,MONTH($A62)),MONTH($A62))),Query!$A:$E,4,FALSE)=0,#N/A,VLOOKUP(CONCATENATE("SATD",YEAR($A62),IF(MONTH($A62)&lt;10,CONCATENATE(0,MONTH($A62)),MONTH($A62))),Query!$A:$E,4,FALSE)/VLOOKUP(CONCATENATE("SATD",YEAR($A$4),IF(MONTH($A$4)&lt;10,CONCATENATE(0,MONTH($A$4)),MONTH($A$4))),Query!$A:$E,4,FALSE)*100)</f>
        <v>103.13291964069633</v>
      </c>
      <c r="D62" s="18">
        <f>IF(VLOOKUP(CONCATENATE("SATD",YEAR($A62),IF(MONTH($A62)&lt;10,CONCATENATE(0,MONTH($A62)),MONTH($A62))),Query!$A:$E,5,FALSE)=0,#N/A,VLOOKUP(CONCATENATE("SATD",YEAR($A62),IF(MONTH($A62)&lt;10,CONCATENATE(0,MONTH($A62)),MONTH($A62))),Query!$A:$E,5,FALSE)/VLOOKUP(CONCATENATE("SATD",YEAR($A$4),IF(MONTH($A$4)&lt;10,CONCATENATE(0,MONTH($A$4)),MONTH($A$4))),Query!$A:$E,5,FALSE)*100)</f>
        <v>98.948170320326156</v>
      </c>
      <c r="F62" s="4">
        <f>(B62-VLOOKUP(DATE(YEAR($A62)-1,MONTH($A62),1),$A$4:D$143,2,FALSE))/VLOOKUP(DATE(YEAR($A62)-1,MONTH($A62),1),$A$4:$D$143,2,FALSE)*100</f>
        <v>7.0388349514562991</v>
      </c>
      <c r="G62" s="4">
        <f>(C62-VLOOKUP(DATE(YEAR($A62)-1,MONTH($A62),1),$A$4:F$143,2,FALSE))/VLOOKUP(DATE(YEAR($A62)-1,MONTH($A62),1),$A$4:$D$143,2,FALSE)*100</f>
        <v>-4.4601998474131976</v>
      </c>
      <c r="H62" s="4">
        <f>(D62-VLOOKUP(DATE(YEAR($A62)-1,MONTH($A62),1),$A$4:G$143,2,FALSE))/VLOOKUP(DATE(YEAR($A62)-1,MONTH($A62),1),$A$4:$D$143,2,FALSE)*100</f>
        <v>-8.3368486919308733</v>
      </c>
      <c r="J62" s="2">
        <f>(Table5[[#This Row],[TSI Freight]]-B61)/B61</f>
        <v>1.3016845329249628E-2</v>
      </c>
      <c r="L62">
        <f t="shared" si="0"/>
        <v>75</v>
      </c>
    </row>
    <row r="63" spans="1:12" x14ac:dyDescent="0.2">
      <c r="A63" s="17">
        <f>DATE(YEAR(Parameters!$B$7), MONTH(Parameters!$B$6)+ROW($A63)-ROW($A$4), 1)</f>
        <v>43070</v>
      </c>
      <c r="B63" s="18">
        <f>IF(VLOOKUP(CONCATENATE("SATD",YEAR($A63),IF(MONTH($A63)&lt;10,CONCATENATE(0,MONTH($A63)),MONTH($A63))),Query!$A:$E,3,FALSE)=0,#N/A,VLOOKUP(CONCATENATE("SATD",YEAR($A63),IF(MONTH($A63)&lt;10,CONCATENATE(0,MONTH($A63)),MONTH($A63))),Query!$A:$E,3,FALSE)/VLOOKUP(CONCATENATE("SATD",YEAR($A$4),IF(MONTH($A$4)&lt;10,CONCATENATE(0,MONTH($A$4)),MONTH($A$4))),Query!$A:$E,3,FALSE)*100)</f>
        <v>116.94323144104803</v>
      </c>
      <c r="C63" s="18">
        <f>IF(VLOOKUP(CONCATENATE("SATD",YEAR($A63),IF(MONTH($A63)&lt;10,CONCATENATE(0,MONTH($A63)),MONTH($A63))),Query!$A:$E,4,FALSE)=0,#N/A,VLOOKUP(CONCATENATE("SATD",YEAR($A63),IF(MONTH($A63)&lt;10,CONCATENATE(0,MONTH($A63)),MONTH($A63))),Query!$A:$E,4,FALSE)/VLOOKUP(CONCATENATE("SATD",YEAR($A$4),IF(MONTH($A$4)&lt;10,CONCATENATE(0,MONTH($A$4)),MONTH($A$4))),Query!$A:$E,4,FALSE)*100)</f>
        <v>103.37514362233414</v>
      </c>
      <c r="D63" s="18">
        <f>IF(VLOOKUP(CONCATENATE("SATD",YEAR($A63),IF(MONTH($A63)&lt;10,CONCATENATE(0,MONTH($A63)),MONTH($A63))),Query!$A:$E,5,FALSE)=0,#N/A,VLOOKUP(CONCATENATE("SATD",YEAR($A63),IF(MONTH($A63)&lt;10,CONCATENATE(0,MONTH($A63)),MONTH($A63))),Query!$A:$E,5,FALSE)/VLOOKUP(CONCATENATE("SATD",YEAR($A$4),IF(MONTH($A$4)&lt;10,CONCATENATE(0,MONTH($A$4)),MONTH($A$4))),Query!$A:$E,5,FALSE)*100)</f>
        <v>98.934093485639707</v>
      </c>
      <c r="F63" s="4">
        <f>(B63-VLOOKUP(DATE(YEAR($A63)-1,MONTH($A63),1),$A$4:D$143,2,FALSE))/VLOOKUP(DATE(YEAR($A63)-1,MONTH($A63),1),$A$4:$D$143,2,FALSE)*100</f>
        <v>7.2916666666666616</v>
      </c>
      <c r="G63" s="4">
        <f>(C63-VLOOKUP(DATE(YEAR($A63)-1,MONTH($A63),1),$A$4:F$143,2,FALSE))/VLOOKUP(DATE(YEAR($A63)-1,MONTH($A63),1),$A$4:$D$143,2,FALSE)*100</f>
        <v>-5.1566190323937606</v>
      </c>
      <c r="H63" s="4">
        <f>(D63-VLOOKUP(DATE(YEAR($A63)-1,MONTH($A63),1),$A$4:G$143,2,FALSE))/VLOOKUP(DATE(YEAR($A63)-1,MONTH($A63),1),$A$4:$D$143,2,FALSE)*100</f>
        <v>-9.2311401914603621</v>
      </c>
      <c r="J63" s="2">
        <f>(Table5[[#This Row],[TSI Freight]]-B62)/B62</f>
        <v>1.2093726379440633E-2</v>
      </c>
      <c r="L63">
        <f t="shared" si="0"/>
        <v>68</v>
      </c>
    </row>
    <row r="64" spans="1:12" x14ac:dyDescent="0.2">
      <c r="A64" s="17">
        <f>DATE(YEAR(Parameters!$B$7), MONTH(Parameters!$B$6)+ROW($A64)-ROW($A$4), 1)</f>
        <v>43101</v>
      </c>
      <c r="B64" s="18">
        <f>IF(VLOOKUP(CONCATENATE("SATD",YEAR($A64),IF(MONTH($A64)&lt;10,CONCATENATE(0,MONTH($A64)),MONTH($A64))),Query!$A:$E,3,FALSE)=0,#N/A,VLOOKUP(CONCATENATE("SATD",YEAR($A64),IF(MONTH($A64)&lt;10,CONCATENATE(0,MONTH($A64)),MONTH($A64))),Query!$A:$E,3,FALSE)/VLOOKUP(CONCATENATE("SATD",YEAR($A$4),IF(MONTH($A$4)&lt;10,CONCATENATE(0,MONTH($A$4)),MONTH($A$4))),Query!$A:$E,3,FALSE)*100)</f>
        <v>115.19650655021833</v>
      </c>
      <c r="C64" s="18">
        <f>IF(VLOOKUP(CONCATENATE("SATD",YEAR($A64),IF(MONTH($A64)&lt;10,CONCATENATE(0,MONTH($A64)),MONTH($A64))),Query!$A:$E,4,FALSE)=0,#N/A,VLOOKUP(CONCATENATE("SATD",YEAR($A64),IF(MONTH($A64)&lt;10,CONCATENATE(0,MONTH($A64)),MONTH($A64))),Query!$A:$E,4,FALSE)/VLOOKUP(CONCATENATE("SATD",YEAR($A$4),IF(MONTH($A$4)&lt;10,CONCATENATE(0,MONTH($A$4)),MONTH($A$4))),Query!$A:$E,4,FALSE)*100)</f>
        <v>103.37320827814105</v>
      </c>
      <c r="D64" s="18">
        <f>IF(VLOOKUP(CONCATENATE("SATD",YEAR($A64),IF(MONTH($A64)&lt;10,CONCATENATE(0,MONTH($A64)),MONTH($A64))),Query!$A:$E,5,FALSE)=0,#N/A,VLOOKUP(CONCATENATE("SATD",YEAR($A64),IF(MONTH($A64)&lt;10,CONCATENATE(0,MONTH($A64)),MONTH($A64))),Query!$A:$E,5,FALSE)/VLOOKUP(CONCATENATE("SATD",YEAR($A$4),IF(MONTH($A$4)&lt;10,CONCATENATE(0,MONTH($A$4)),MONTH($A$4))),Query!$A:$E,5,FALSE)*100)</f>
        <v>99.677888807445086</v>
      </c>
      <c r="F64" s="4">
        <f>(B64-VLOOKUP(DATE(YEAR($A64)-1,MONTH($A64),1),$A$4:D$143,2,FALSE))/VLOOKUP(DATE(YEAR($A64)-1,MONTH($A64),1),$A$4:$D$143,2,FALSE)*100</f>
        <v>6.1142397425583157</v>
      </c>
      <c r="G64" s="4">
        <f>(C64-VLOOKUP(DATE(YEAR($A64)-1,MONTH($A64),1),$A$4:F$143,2,FALSE))/VLOOKUP(DATE(YEAR($A64)-1,MONTH($A64),1),$A$4:$D$143,2,FALSE)*100</f>
        <v>-4.7768918113664514</v>
      </c>
      <c r="H64" s="4">
        <f>(D64-VLOOKUP(DATE(YEAR($A64)-1,MONTH($A64),1),$A$4:G$143,2,FALSE))/VLOOKUP(DATE(YEAR($A64)-1,MONTH($A64),1),$A$4:$D$143,2,FALSE)*100</f>
        <v>-8.1808667059335303</v>
      </c>
      <c r="J64" s="2">
        <f>(Table5[[#This Row],[TSI Freight]]-B63)/B63</f>
        <v>-1.4936519790888744E-2</v>
      </c>
      <c r="L64">
        <f t="shared" si="0"/>
        <v>76</v>
      </c>
    </row>
    <row r="65" spans="1:12" x14ac:dyDescent="0.2">
      <c r="A65" s="17">
        <f>DATE(YEAR(Parameters!$B$7), MONTH(Parameters!$B$6)+ROW($A65)-ROW($A$4), 1)</f>
        <v>43132</v>
      </c>
      <c r="B65" s="18">
        <f>IF(VLOOKUP(CONCATENATE("SATD",YEAR($A65),IF(MONTH($A65)&lt;10,CONCATENATE(0,MONTH($A65)),MONTH($A65))),Query!$A:$E,3,FALSE)=0,#N/A,VLOOKUP(CONCATENATE("SATD",YEAR($A65),IF(MONTH($A65)&lt;10,CONCATENATE(0,MONTH($A65)),MONTH($A65))),Query!$A:$E,3,FALSE)/VLOOKUP(CONCATENATE("SATD",YEAR($A$4),IF(MONTH($A$4)&lt;10,CONCATENATE(0,MONTH($A$4)),MONTH($A$4))),Query!$A:$E,3,FALSE)*100)</f>
        <v>117.29257641921397</v>
      </c>
      <c r="C65" s="18">
        <f>IF(VLOOKUP(CONCATENATE("SATD",YEAR($A65),IF(MONTH($A65)&lt;10,CONCATENATE(0,MONTH($A65)),MONTH($A65))),Query!$A:$E,4,FALSE)=0,#N/A,VLOOKUP(CONCATENATE("SATD",YEAR($A65),IF(MONTH($A65)&lt;10,CONCATENATE(0,MONTH($A65)),MONTH($A65))),Query!$A:$E,4,FALSE)/VLOOKUP(CONCATENATE("SATD",YEAR($A$4),IF(MONTH($A$4)&lt;10,CONCATENATE(0,MONTH($A$4)),MONTH($A$4))),Query!$A:$E,4,FALSE)*100)</f>
        <v>103.62449782884116</v>
      </c>
      <c r="D65" s="18">
        <f>IF(VLOOKUP(CONCATENATE("SATD",YEAR($A65),IF(MONTH($A65)&lt;10,CONCATENATE(0,MONTH($A65)),MONTH($A65))),Query!$A:$E,5,FALSE)=0,#N/A,VLOOKUP(CONCATENATE("SATD",YEAR($A65),IF(MONTH($A65)&lt;10,CONCATENATE(0,MONTH($A65)),MONTH($A65))),Query!$A:$E,5,FALSE)/VLOOKUP(CONCATENATE("SATD",YEAR($A$4),IF(MONTH($A$4)&lt;10,CONCATENATE(0,MONTH($A$4)),MONTH($A$4))),Query!$A:$E,5,FALSE)*100)</f>
        <v>100.06934913753834</v>
      </c>
      <c r="F65" s="4">
        <f>(B65-VLOOKUP(DATE(YEAR($A65)-1,MONTH($A65),1),$A$4:D$143,2,FALSE))/VLOOKUP(DATE(YEAR($A65)-1,MONTH($A65),1),$A$4:$D$143,2,FALSE)*100</f>
        <v>7.4399999999999897</v>
      </c>
      <c r="G65" s="4">
        <f>(C65-VLOOKUP(DATE(YEAR($A65)-1,MONTH($A65),1),$A$4:F$143,2,FALSE))/VLOOKUP(DATE(YEAR($A65)-1,MONTH($A65),1),$A$4:$D$143,2,FALSE)*100</f>
        <v>-5.079959988781507</v>
      </c>
      <c r="H65" s="4">
        <f>(D65-VLOOKUP(DATE(YEAR($A65)-1,MONTH($A65),1),$A$4:G$143,2,FALSE))/VLOOKUP(DATE(YEAR($A65)-1,MONTH($A65),1),$A$4:$D$143,2,FALSE)*100</f>
        <v>-8.3364761900148885</v>
      </c>
      <c r="J65" s="2">
        <f>(Table5[[#This Row],[TSI Freight]]-B64)/B64</f>
        <v>1.8195602729340486E-2</v>
      </c>
      <c r="L65">
        <f t="shared" si="0"/>
        <v>65</v>
      </c>
    </row>
    <row r="66" spans="1:12" x14ac:dyDescent="0.2">
      <c r="A66" s="17">
        <f>DATE(YEAR(Parameters!$B$7), MONTH(Parameters!$B$6)+ROW($A66)-ROW($A$4), 1)</f>
        <v>43160</v>
      </c>
      <c r="B66" s="18">
        <f>IF(VLOOKUP(CONCATENATE("SATD",YEAR($A66),IF(MONTH($A66)&lt;10,CONCATENATE(0,MONTH($A66)),MONTH($A66))),Query!$A:$E,3,FALSE)=0,#N/A,VLOOKUP(CONCATENATE("SATD",YEAR($A66),IF(MONTH($A66)&lt;10,CONCATENATE(0,MONTH($A66)),MONTH($A66))),Query!$A:$E,3,FALSE)/VLOOKUP(CONCATENATE("SATD",YEAR($A$4),IF(MONTH($A$4)&lt;10,CONCATENATE(0,MONTH($A$4)),MONTH($A$4))),Query!$A:$E,3,FALSE)*100)</f>
        <v>118.68995633187774</v>
      </c>
      <c r="C66" s="18">
        <f>IF(VLOOKUP(CONCATENATE("SATD",YEAR($A66),IF(MONTH($A66)&lt;10,CONCATENATE(0,MONTH($A66)),MONTH($A66))),Query!$A:$E,4,FALSE)=0,#N/A,VLOOKUP(CONCATENATE("SATD",YEAR($A66),IF(MONTH($A66)&lt;10,CONCATENATE(0,MONTH($A66)),MONTH($A66))),Query!$A:$E,4,FALSE)/VLOOKUP(CONCATENATE("SATD",YEAR($A$4),IF(MONTH($A$4)&lt;10,CONCATENATE(0,MONTH($A$4)),MONTH($A$4))),Query!$A:$E,4,FALSE)*100)</f>
        <v>104.09550021472285</v>
      </c>
      <c r="D66" s="18">
        <f>IF(VLOOKUP(CONCATENATE("SATD",YEAR($A66),IF(MONTH($A66)&lt;10,CONCATENATE(0,MONTH($A66)),MONTH($A66))),Query!$A:$E,5,FALSE)=0,#N/A,VLOOKUP(CONCATENATE("SATD",YEAR($A66),IF(MONTH($A66)&lt;10,CONCATENATE(0,MONTH($A66)),MONTH($A66))),Query!$A:$E,5,FALSE)/VLOOKUP(CONCATENATE("SATD",YEAR($A$4),IF(MONTH($A$4)&lt;10,CONCATENATE(0,MONTH($A$4)),MONTH($A$4))),Query!$A:$E,5,FALSE)*100)</f>
        <v>100.26414773983225</v>
      </c>
      <c r="F66" s="4">
        <f>(B66-VLOOKUP(DATE(YEAR($A66)-1,MONTH($A66),1),$A$4:D$143,2,FALSE))/VLOOKUP(DATE(YEAR($A66)-1,MONTH($A66),1),$A$4:$D$143,2,FALSE)*100</f>
        <v>8.3732057416267871</v>
      </c>
      <c r="G66" s="4">
        <f>(C66-VLOOKUP(DATE(YEAR($A66)-1,MONTH($A66),1),$A$4:F$143,2,FALSE))/VLOOKUP(DATE(YEAR($A66)-1,MONTH($A66),1),$A$4:$D$143,2,FALSE)*100</f>
        <v>-4.9526732489173497</v>
      </c>
      <c r="H66" s="4">
        <f>(D66-VLOOKUP(DATE(YEAR($A66)-1,MONTH($A66),1),$A$4:G$143,2,FALSE))/VLOOKUP(DATE(YEAR($A66)-1,MONTH($A66),1),$A$4:$D$143,2,FALSE)*100</f>
        <v>-8.4509974783828437</v>
      </c>
      <c r="J66" s="2">
        <f>(Table5[[#This Row],[TSI Freight]]-B65)/B65</f>
        <v>1.1913626209977751E-2</v>
      </c>
      <c r="L66">
        <f t="shared" si="0"/>
        <v>53</v>
      </c>
    </row>
    <row r="67" spans="1:12" x14ac:dyDescent="0.2">
      <c r="A67" s="17">
        <f>DATE(YEAR(Parameters!$B$7), MONTH(Parameters!$B$6)+ROW($A67)-ROW($A$4), 1)</f>
        <v>43191</v>
      </c>
      <c r="B67" s="18">
        <f>IF(VLOOKUP(CONCATENATE("SATD",YEAR($A67),IF(MONTH($A67)&lt;10,CONCATENATE(0,MONTH($A67)),MONTH($A67))),Query!$A:$E,3,FALSE)=0,#N/A,VLOOKUP(CONCATENATE("SATD",YEAR($A67),IF(MONTH($A67)&lt;10,CONCATENATE(0,MONTH($A67)),MONTH($A67))),Query!$A:$E,3,FALSE)/VLOOKUP(CONCATENATE("SATD",YEAR($A$4),IF(MONTH($A$4)&lt;10,CONCATENATE(0,MONTH($A$4)),MONTH($A$4))),Query!$A:$E,3,FALSE)*100)</f>
        <v>118.68995633187774</v>
      </c>
      <c r="C67" s="18">
        <f>IF(VLOOKUP(CONCATENATE("SATD",YEAR($A67),IF(MONTH($A67)&lt;10,CONCATENATE(0,MONTH($A67)),MONTH($A67))),Query!$A:$E,4,FALSE)=0,#N/A,VLOOKUP(CONCATENATE("SATD",YEAR($A67),IF(MONTH($A67)&lt;10,CONCATENATE(0,MONTH($A67)),MONTH($A67))),Query!$A:$E,4,FALSE)/VLOOKUP(CONCATENATE("SATD",YEAR($A$4),IF(MONTH($A$4)&lt;10,CONCATENATE(0,MONTH($A$4)),MONTH($A$4))),Query!$A:$E,4,FALSE)*100)</f>
        <v>105.27789548415166</v>
      </c>
      <c r="D67" s="18">
        <f>IF(VLOOKUP(CONCATENATE("SATD",YEAR($A67),IF(MONTH($A67)&lt;10,CONCATENATE(0,MONTH($A67)),MONTH($A67))),Query!$A:$E,5,FALSE)=0,#N/A,VLOOKUP(CONCATENATE("SATD",YEAR($A67),IF(MONTH($A67)&lt;10,CONCATENATE(0,MONTH($A67)),MONTH($A67))),Query!$A:$E,5,FALSE)/VLOOKUP(CONCATENATE("SATD",YEAR($A$4),IF(MONTH($A$4)&lt;10,CONCATENATE(0,MONTH($A$4)),MONTH($A$4))),Query!$A:$E,5,FALSE)*100)</f>
        <v>100.97212992946159</v>
      </c>
      <c r="F67" s="4">
        <f>(B67-VLOOKUP(DATE(YEAR($A67)-1,MONTH($A67),1),$A$4:D$143,2,FALSE))/VLOOKUP(DATE(YEAR($A67)-1,MONTH($A67),1),$A$4:$D$143,2,FALSE)*100</f>
        <v>8.0286168521462802</v>
      </c>
      <c r="G67" s="4">
        <f>(C67-VLOOKUP(DATE(YEAR($A67)-1,MONTH($A67),1),$A$4:F$143,2,FALSE))/VLOOKUP(DATE(YEAR($A67)-1,MONTH($A67),1),$A$4:$D$143,2,FALSE)*100</f>
        <v>-4.178704030720465</v>
      </c>
      <c r="H67" s="4">
        <f>(D67-VLOOKUP(DATE(YEAR($A67)-1,MONTH($A67),1),$A$4:G$143,2,FALSE))/VLOOKUP(DATE(YEAR($A67)-1,MONTH($A67),1),$A$4:$D$143,2,FALSE)*100</f>
        <v>-8.0977036810544316</v>
      </c>
      <c r="J67" s="2">
        <f>(Table5[[#This Row],[TSI Freight]]-B66)/B66</f>
        <v>0</v>
      </c>
      <c r="L67">
        <f t="shared" si="0"/>
        <v>53</v>
      </c>
    </row>
    <row r="68" spans="1:12" x14ac:dyDescent="0.2">
      <c r="A68" s="17">
        <f>DATE(YEAR(Parameters!$B$7), MONTH(Parameters!$B$6)+ROW($A68)-ROW($A$4), 1)</f>
        <v>43221</v>
      </c>
      <c r="B68" s="18">
        <f>IF(VLOOKUP(CONCATENATE("SATD",YEAR($A68),IF(MONTH($A68)&lt;10,CONCATENATE(0,MONTH($A68)),MONTH($A68))),Query!$A:$E,3,FALSE)=0,#N/A,VLOOKUP(CONCATENATE("SATD",YEAR($A68),IF(MONTH($A68)&lt;10,CONCATENATE(0,MONTH($A68)),MONTH($A68))),Query!$A:$E,3,FALSE)/VLOOKUP(CONCATENATE("SATD",YEAR($A$4),IF(MONTH($A$4)&lt;10,CONCATENATE(0,MONTH($A$4)),MONTH($A$4))),Query!$A:$E,3,FALSE)*100)</f>
        <v>119.3886462882096</v>
      </c>
      <c r="C68" s="18">
        <f>IF(VLOOKUP(CONCATENATE("SATD",YEAR($A68),IF(MONTH($A68)&lt;10,CONCATENATE(0,MONTH($A68)),MONTH($A68))),Query!$A:$E,4,FALSE)=0,#N/A,VLOOKUP(CONCATENATE("SATD",YEAR($A68),IF(MONTH($A68)&lt;10,CONCATENATE(0,MONTH($A68)),MONTH($A68))),Query!$A:$E,4,FALSE)/VLOOKUP(CONCATENATE("SATD",YEAR($A$4),IF(MONTH($A$4)&lt;10,CONCATENATE(0,MONTH($A$4)),MONTH($A$4))),Query!$A:$E,4,FALSE)*100)</f>
        <v>104.2856735387997</v>
      </c>
      <c r="D68" s="18">
        <f>IF(VLOOKUP(CONCATENATE("SATD",YEAR($A68),IF(MONTH($A68)&lt;10,CONCATENATE(0,MONTH($A68)),MONTH($A68))),Query!$A:$E,5,FALSE)=0,#N/A,VLOOKUP(CONCATENATE("SATD",YEAR($A68),IF(MONTH($A68)&lt;10,CONCATENATE(0,MONTH($A68)),MONTH($A68))),Query!$A:$E,5,FALSE)/VLOOKUP(CONCATENATE("SATD",YEAR($A$4),IF(MONTH($A$4)&lt;10,CONCATENATE(0,MONTH($A$4)),MONTH($A$4))),Query!$A:$E,5,FALSE)*100)</f>
        <v>101.98876751154498</v>
      </c>
      <c r="F68" s="4">
        <f>(B68-VLOOKUP(DATE(YEAR($A68)-1,MONTH($A68),1),$A$4:D$143,2,FALSE))/VLOOKUP(DATE(YEAR($A68)-1,MONTH($A68),1),$A$4:$D$143,2,FALSE)*100</f>
        <v>8.1487341772151893</v>
      </c>
      <c r="G68" s="4">
        <f>(C68-VLOOKUP(DATE(YEAR($A68)-1,MONTH($A68),1),$A$4:F$143,2,FALSE))/VLOOKUP(DATE(YEAR($A68)-1,MONTH($A68),1),$A$4:$D$143,2,FALSE)*100</f>
        <v>-5.5323605997423568</v>
      </c>
      <c r="H68" s="4">
        <f>(D68-VLOOKUP(DATE(YEAR($A68)-1,MONTH($A68),1),$A$4:G$143,2,FALSE))/VLOOKUP(DATE(YEAR($A68)-1,MONTH($A68),1),$A$4:$D$143,2,FALSE)*100</f>
        <v>-7.6130231006969886</v>
      </c>
      <c r="J68" s="2">
        <f>(Table5[[#This Row],[TSI Freight]]-B67)/B67</f>
        <v>5.8866813833699889E-3</v>
      </c>
      <c r="L68">
        <f t="shared" si="0"/>
        <v>46</v>
      </c>
    </row>
    <row r="69" spans="1:12" x14ac:dyDescent="0.2">
      <c r="A69" s="17">
        <f>DATE(YEAR(Parameters!$B$7), MONTH(Parameters!$B$6)+ROW($A69)-ROW($A$4), 1)</f>
        <v>43252</v>
      </c>
      <c r="B69" s="18">
        <f>IF(VLOOKUP(CONCATENATE("SATD",YEAR($A69),IF(MONTH($A69)&lt;10,CONCATENATE(0,MONTH($A69)),MONTH($A69))),Query!$A:$E,3,FALSE)=0,#N/A,VLOOKUP(CONCATENATE("SATD",YEAR($A69),IF(MONTH($A69)&lt;10,CONCATENATE(0,MONTH($A69)),MONTH($A69))),Query!$A:$E,3,FALSE)/VLOOKUP(CONCATENATE("SATD",YEAR($A$4),IF(MONTH($A$4)&lt;10,CONCATENATE(0,MONTH($A$4)),MONTH($A$4))),Query!$A:$E,3,FALSE)*100)</f>
        <v>120</v>
      </c>
      <c r="C69" s="18">
        <f>IF(VLOOKUP(CONCATENATE("SATD",YEAR($A69),IF(MONTH($A69)&lt;10,CONCATENATE(0,MONTH($A69)),MONTH($A69))),Query!$A:$E,4,FALSE)=0,#N/A,VLOOKUP(CONCATENATE("SATD",YEAR($A69),IF(MONTH($A69)&lt;10,CONCATENATE(0,MONTH($A69)),MONTH($A69))),Query!$A:$E,4,FALSE)/VLOOKUP(CONCATENATE("SATD",YEAR($A$4),IF(MONTH($A$4)&lt;10,CONCATENATE(0,MONTH($A$4)),MONTH($A$4))),Query!$A:$E,4,FALSE)*100)</f>
        <v>105.14598629109774</v>
      </c>
      <c r="D69" s="18">
        <f>IF(VLOOKUP(CONCATENATE("SATD",YEAR($A69),IF(MONTH($A69)&lt;10,CONCATENATE(0,MONTH($A69)),MONTH($A69))),Query!$A:$E,5,FALSE)=0,#N/A,VLOOKUP(CONCATENATE("SATD",YEAR($A69),IF(MONTH($A69)&lt;10,CONCATENATE(0,MONTH($A69)),MONTH($A69))),Query!$A:$E,5,FALSE)/VLOOKUP(CONCATENATE("SATD",YEAR($A$4),IF(MONTH($A$4)&lt;10,CONCATENATE(0,MONTH($A$4)),MONTH($A$4))),Query!$A:$E,5,FALSE)*100)</f>
        <v>102.23925243974783</v>
      </c>
      <c r="F69" s="4">
        <f>(B69-VLOOKUP(DATE(YEAR($A69)-1,MONTH($A69),1),$A$4:D$143,2,FALSE))/VLOOKUP(DATE(YEAR($A69)-1,MONTH($A69),1),$A$4:$D$143,2,FALSE)*100</f>
        <v>8.7025316455696267</v>
      </c>
      <c r="G69" s="4">
        <f>(C69-VLOOKUP(DATE(YEAR($A69)-1,MONTH($A69),1),$A$4:F$143,2,FALSE))/VLOOKUP(DATE(YEAR($A69)-1,MONTH($A69),1),$A$4:$D$143,2,FALSE)*100</f>
        <v>-4.7530424815609802</v>
      </c>
      <c r="H69" s="4">
        <f>(D69-VLOOKUP(DATE(YEAR($A69)-1,MONTH($A69),1),$A$4:G$143,2,FALSE))/VLOOKUP(DATE(YEAR($A69)-1,MONTH($A69),1),$A$4:$D$143,2,FALSE)*100</f>
        <v>-7.3861202187410839</v>
      </c>
      <c r="J69" s="2">
        <f>(Table5[[#This Row],[TSI Freight]]-B68)/B68</f>
        <v>5.1207022677396364E-3</v>
      </c>
      <c r="L69">
        <f t="shared" ref="L69:L132" si="1">RANK(B69,B$4:B$142)</f>
        <v>39</v>
      </c>
    </row>
    <row r="70" spans="1:12" x14ac:dyDescent="0.2">
      <c r="A70" s="17">
        <f>DATE(YEAR(Parameters!$B$7), MONTH(Parameters!$B$6)+ROW($A70)-ROW($A$4), 1)</f>
        <v>43282</v>
      </c>
      <c r="B70" s="18">
        <f>IF(VLOOKUP(CONCATENATE("SATD",YEAR($A70),IF(MONTH($A70)&lt;10,CONCATENATE(0,MONTH($A70)),MONTH($A70))),Query!$A:$E,3,FALSE)=0,#N/A,VLOOKUP(CONCATENATE("SATD",YEAR($A70),IF(MONTH($A70)&lt;10,CONCATENATE(0,MONTH($A70)),MONTH($A70))),Query!$A:$E,3,FALSE)/VLOOKUP(CONCATENATE("SATD",YEAR($A$4),IF(MONTH($A$4)&lt;10,CONCATENATE(0,MONTH($A$4)),MONTH($A$4))),Query!$A:$E,3,FALSE)*100)</f>
        <v>118.95196506550216</v>
      </c>
      <c r="C70" s="18">
        <f>IF(VLOOKUP(CONCATENATE("SATD",YEAR($A70),IF(MONTH($A70)&lt;10,CONCATENATE(0,MONTH($A70)),MONTH($A70))),Query!$A:$E,4,FALSE)=0,#N/A,VLOOKUP(CONCATENATE("SATD",YEAR($A70),IF(MONTH($A70)&lt;10,CONCATENATE(0,MONTH($A70)),MONTH($A70))),Query!$A:$E,4,FALSE)/VLOOKUP(CONCATENATE("SATD",YEAR($A$4),IF(MONTH($A$4)&lt;10,CONCATENATE(0,MONTH($A$4)),MONTH($A$4))),Query!$A:$E,4,FALSE)*100)</f>
        <v>105.27891408635854</v>
      </c>
      <c r="D70" s="18">
        <f>IF(VLOOKUP(CONCATENATE("SATD",YEAR($A70),IF(MONTH($A70)&lt;10,CONCATENATE(0,MONTH($A70)),MONTH($A70))),Query!$A:$E,5,FALSE)=0,#N/A,VLOOKUP(CONCATENATE("SATD",YEAR($A70),IF(MONTH($A70)&lt;10,CONCATENATE(0,MONTH($A70)),MONTH($A70))),Query!$A:$E,5,FALSE)/VLOOKUP(CONCATENATE("SATD",YEAR($A$4),IF(MONTH($A$4)&lt;10,CONCATENATE(0,MONTH($A$4)),MONTH($A$4))),Query!$A:$E,5,FALSE)*100)</f>
        <v>102.03658736312222</v>
      </c>
      <c r="F70" s="4">
        <f>(B70-VLOOKUP(DATE(YEAR($A70)-1,MONTH($A70),1),$A$4:D$143,2,FALSE))/VLOOKUP(DATE(YEAR($A70)-1,MONTH($A70),1),$A$4:$D$143,2,FALSE)*100</f>
        <v>5.7453416149068133</v>
      </c>
      <c r="G70" s="4">
        <f>(C70-VLOOKUP(DATE(YEAR($A70)-1,MONTH($A70),1),$A$4:F$143,2,FALSE))/VLOOKUP(DATE(YEAR($A70)-1,MONTH($A70),1),$A$4:$D$143,2,FALSE)*100</f>
        <v>-6.4096610024219531</v>
      </c>
      <c r="H70" s="4">
        <f>(D70-VLOOKUP(DATE(YEAR($A70)-1,MONTH($A70),1),$A$4:G$143,2,FALSE))/VLOOKUP(DATE(YEAR($A70)-1,MONTH($A70),1),$A$4:$D$143,2,FALSE)*100</f>
        <v>-9.2920089046778394</v>
      </c>
      <c r="J70" s="2">
        <f>(Table5[[#This Row],[TSI Freight]]-B69)/B69</f>
        <v>-8.7336244541486256E-3</v>
      </c>
      <c r="L70">
        <f t="shared" si="1"/>
        <v>50</v>
      </c>
    </row>
    <row r="71" spans="1:12" x14ac:dyDescent="0.2">
      <c r="A71" s="17">
        <f>DATE(YEAR(Parameters!$B$7), MONTH(Parameters!$B$6)+ROW($A71)-ROW($A$4), 1)</f>
        <v>43313</v>
      </c>
      <c r="B71" s="18">
        <f>IF(VLOOKUP(CONCATENATE("SATD",YEAR($A71),IF(MONTH($A71)&lt;10,CONCATENATE(0,MONTH($A71)),MONTH($A71))),Query!$A:$E,3,FALSE)=0,#N/A,VLOOKUP(CONCATENATE("SATD",YEAR($A71),IF(MONTH($A71)&lt;10,CONCATENATE(0,MONTH($A71)),MONTH($A71))),Query!$A:$E,3,FALSE)/VLOOKUP(CONCATENATE("SATD",YEAR($A$4),IF(MONTH($A$4)&lt;10,CONCATENATE(0,MONTH($A$4)),MONTH($A$4))),Query!$A:$E,3,FALSE)*100)</f>
        <v>119.56331877729258</v>
      </c>
      <c r="C71" s="18">
        <f>IF(VLOOKUP(CONCATENATE("SATD",YEAR($A71),IF(MONTH($A71)&lt;10,CONCATENATE(0,MONTH($A71)),MONTH($A71))),Query!$A:$E,4,FALSE)=0,#N/A,VLOOKUP(CONCATENATE("SATD",YEAR($A71),IF(MONTH($A71)&lt;10,CONCATENATE(0,MONTH($A71)),MONTH($A71))),Query!$A:$E,4,FALSE)/VLOOKUP(CONCATENATE("SATD",YEAR($A$4),IF(MONTH($A$4)&lt;10,CONCATENATE(0,MONTH($A$4)),MONTH($A$4))),Query!$A:$E,4,FALSE)*100)</f>
        <v>105.99438137873318</v>
      </c>
      <c r="D71" s="18">
        <f>IF(VLOOKUP(CONCATENATE("SATD",YEAR($A71),IF(MONTH($A71)&lt;10,CONCATENATE(0,MONTH($A71)),MONTH($A71))),Query!$A:$E,5,FALSE)=0,#N/A,VLOOKUP(CONCATENATE("SATD",YEAR($A71),IF(MONTH($A71)&lt;10,CONCATENATE(0,MONTH($A71)),MONTH($A71))),Query!$A:$E,5,FALSE)/VLOOKUP(CONCATENATE("SATD",YEAR($A$4),IF(MONTH($A$4)&lt;10,CONCATENATE(0,MONTH($A$4)),MONTH($A$4))),Query!$A:$E,5,FALSE)*100)</f>
        <v>102.80336105158834</v>
      </c>
      <c r="F71" s="4">
        <f>(B71-VLOOKUP(DATE(YEAR($A71)-1,MONTH($A71),1),$A$4:D$143,2,FALSE))/VLOOKUP(DATE(YEAR($A71)-1,MONTH($A71),1),$A$4:$D$143,2,FALSE)*100</f>
        <v>5.7142857142857073</v>
      </c>
      <c r="G71" s="4">
        <f>(C71-VLOOKUP(DATE(YEAR($A71)-1,MONTH($A71),1),$A$4:F$143,2,FALSE))/VLOOKUP(DATE(YEAR($A71)-1,MONTH($A71),1),$A$4:$D$143,2,FALSE)*100</f>
        <v>-6.2829600937069641</v>
      </c>
      <c r="H71" s="4">
        <f>(D71-VLOOKUP(DATE(YEAR($A71)-1,MONTH($A71),1),$A$4:G$143,2,FALSE))/VLOOKUP(DATE(YEAR($A71)-1,MONTH($A71),1),$A$4:$D$143,2,FALSE)*100</f>
        <v>-9.1043641667423643</v>
      </c>
      <c r="J71" s="2">
        <f>(Table5[[#This Row],[TSI Freight]]-B70)/B70</f>
        <v>5.1395007342145711E-3</v>
      </c>
      <c r="L71">
        <f t="shared" si="1"/>
        <v>45</v>
      </c>
    </row>
    <row r="72" spans="1:12" x14ac:dyDescent="0.2">
      <c r="A72" s="17">
        <f>DATE(YEAR(Parameters!$B$7), MONTH(Parameters!$B$6)+ROW($A72)-ROW($A$4), 1)</f>
        <v>43344</v>
      </c>
      <c r="B72" s="18">
        <f>IF(VLOOKUP(CONCATENATE("SATD",YEAR($A72),IF(MONTH($A72)&lt;10,CONCATENATE(0,MONTH($A72)),MONTH($A72))),Query!$A:$E,3,FALSE)=0,#N/A,VLOOKUP(CONCATENATE("SATD",YEAR($A72),IF(MONTH($A72)&lt;10,CONCATENATE(0,MONTH($A72)),MONTH($A72))),Query!$A:$E,3,FALSE)/VLOOKUP(CONCATENATE("SATD",YEAR($A$4),IF(MONTH($A$4)&lt;10,CONCATENATE(0,MONTH($A$4)),MONTH($A$4))),Query!$A:$E,3,FALSE)*100)</f>
        <v>121.04803493449781</v>
      </c>
      <c r="C72" s="18">
        <f>IF(VLOOKUP(CONCATENATE("SATD",YEAR($A72),IF(MONTH($A72)&lt;10,CONCATENATE(0,MONTH($A72)),MONTH($A72))),Query!$A:$E,4,FALSE)=0,#N/A,VLOOKUP(CONCATENATE("SATD",YEAR($A72),IF(MONTH($A72)&lt;10,CONCATENATE(0,MONTH($A72)),MONTH($A72))),Query!$A:$E,4,FALSE)/VLOOKUP(CONCATENATE("SATD",YEAR($A$4),IF(MONTH($A$4)&lt;10,CONCATENATE(0,MONTH($A$4)),MONTH($A$4))),Query!$A:$E,4,FALSE)*100)</f>
        <v>106.04052413407319</v>
      </c>
      <c r="D72" s="18">
        <f>IF(VLOOKUP(CONCATENATE("SATD",YEAR($A72),IF(MONTH($A72)&lt;10,CONCATENATE(0,MONTH($A72)),MONTH($A72))),Query!$A:$E,5,FALSE)=0,#N/A,VLOOKUP(CONCATENATE("SATD",YEAR($A72),IF(MONTH($A72)&lt;10,CONCATENATE(0,MONTH($A72)),MONTH($A72))),Query!$A:$E,5,FALSE)/VLOOKUP(CONCATENATE("SATD",YEAR($A$4),IF(MONTH($A$4)&lt;10,CONCATENATE(0,MONTH($A$4)),MONTH($A$4))),Query!$A:$E,5,FALSE)*100)</f>
        <v>103.18840400254869</v>
      </c>
      <c r="F72" s="4">
        <f>(B72-VLOOKUP(DATE(YEAR($A72)-1,MONTH($A72),1),$A$4:D$143,2,FALSE))/VLOOKUP(DATE(YEAR($A72)-1,MONTH($A72),1),$A$4:$D$143,2,FALSE)*100</f>
        <v>7.1925754060324598</v>
      </c>
      <c r="G72" s="4">
        <f>(C72-VLOOKUP(DATE(YEAR($A72)-1,MONTH($A72),1),$A$4:F$143,2,FALSE))/VLOOKUP(DATE(YEAR($A72)-1,MONTH($A72),1),$A$4:$D$143,2,FALSE)*100</f>
        <v>-6.097138334482759</v>
      </c>
      <c r="H72" s="4">
        <f>(D72-VLOOKUP(DATE(YEAR($A72)-1,MONTH($A72),1),$A$4:G$143,2,FALSE))/VLOOKUP(DATE(YEAR($A72)-1,MONTH($A72),1),$A$4:$D$143,2,FALSE)*100</f>
        <v>-8.6227976930253369</v>
      </c>
      <c r="J72" s="2">
        <f>(Table5[[#This Row],[TSI Freight]]-B71)/B71</f>
        <v>1.2417823228633931E-2</v>
      </c>
      <c r="L72">
        <f t="shared" si="1"/>
        <v>23</v>
      </c>
    </row>
    <row r="73" spans="1:12" x14ac:dyDescent="0.2">
      <c r="A73" s="17">
        <f>DATE(YEAR(Parameters!$B$7), MONTH(Parameters!$B$6)+ROW($A73)-ROW($A$4), 1)</f>
        <v>43374</v>
      </c>
      <c r="B73" s="18">
        <f>IF(VLOOKUP(CONCATENATE("SATD",YEAR($A73),IF(MONTH($A73)&lt;10,CONCATENATE(0,MONTH($A73)),MONTH($A73))),Query!$A:$E,3,FALSE)=0,#N/A,VLOOKUP(CONCATENATE("SATD",YEAR($A73),IF(MONTH($A73)&lt;10,CONCATENATE(0,MONTH($A73)),MONTH($A73))),Query!$A:$E,3,FALSE)/VLOOKUP(CONCATENATE("SATD",YEAR($A$4),IF(MONTH($A$4)&lt;10,CONCATENATE(0,MONTH($A$4)),MONTH($A$4))),Query!$A:$E,3,FALSE)*100)</f>
        <v>122.09606986899564</v>
      </c>
      <c r="C73" s="18">
        <f>IF(VLOOKUP(CONCATENATE("SATD",YEAR($A73),IF(MONTH($A73)&lt;10,CONCATENATE(0,MONTH($A73)),MONTH($A73))),Query!$A:$E,4,FALSE)=0,#N/A,VLOOKUP(CONCATENATE("SATD",YEAR($A73),IF(MONTH($A73)&lt;10,CONCATENATE(0,MONTH($A73)),MONTH($A73))),Query!$A:$E,4,FALSE)/VLOOKUP(CONCATENATE("SATD",YEAR($A$4),IF(MONTH($A$4)&lt;10,CONCATENATE(0,MONTH($A$4)),MONTH($A$4))),Query!$A:$E,4,FALSE)*100)</f>
        <v>105.86318521664511</v>
      </c>
      <c r="D73" s="18">
        <f>IF(VLOOKUP(CONCATENATE("SATD",YEAR($A73),IF(MONTH($A73)&lt;10,CONCATENATE(0,MONTH($A73)),MONTH($A73))),Query!$A:$E,5,FALSE)=0,#N/A,VLOOKUP(CONCATENATE("SATD",YEAR($A73),IF(MONTH($A73)&lt;10,CONCATENATE(0,MONTH($A73)),MONTH($A73))),Query!$A:$E,5,FALSE)/VLOOKUP(CONCATENATE("SATD",YEAR($A$4),IF(MONTH($A$4)&lt;10,CONCATENATE(0,MONTH($A$4)),MONTH($A$4))),Query!$A:$E,5,FALSE)*100)</f>
        <v>103.02403620369098</v>
      </c>
      <c r="F73" s="4">
        <f>(B73-VLOOKUP(DATE(YEAR($A73)-1,MONTH($A73),1),$A$4:D$143,2,FALSE))/VLOOKUP(DATE(YEAR($A73)-1,MONTH($A73),1),$A$4:$D$143,2,FALSE)*100</f>
        <v>7.0444104134762746</v>
      </c>
      <c r="G73" s="4">
        <f>(C73-VLOOKUP(DATE(YEAR($A73)-1,MONTH($A73),1),$A$4:F$143,2,FALSE))/VLOOKUP(DATE(YEAR($A73)-1,MONTH($A73),1),$A$4:$D$143,2,FALSE)*100</f>
        <v>-7.1873299593731605</v>
      </c>
      <c r="H73" s="4">
        <f>(D73-VLOOKUP(DATE(YEAR($A73)-1,MONTH($A73),1),$A$4:G$143,2,FALSE))/VLOOKUP(DATE(YEAR($A73)-1,MONTH($A73),1),$A$4:$D$143,2,FALSE)*100</f>
        <v>-9.6764766820626491</v>
      </c>
      <c r="J73" s="2">
        <f>(Table5[[#This Row],[TSI Freight]]-B72)/B72</f>
        <v>8.6580086580088107E-3</v>
      </c>
      <c r="L73">
        <f t="shared" si="1"/>
        <v>4</v>
      </c>
    </row>
    <row r="74" spans="1:12" x14ac:dyDescent="0.2">
      <c r="A74" s="17">
        <f>DATE(YEAR(Parameters!$B$7), MONTH(Parameters!$B$6)+ROW($A74)-ROW($A$4), 1)</f>
        <v>43405</v>
      </c>
      <c r="B74" s="18">
        <f>IF(VLOOKUP(CONCATENATE("SATD",YEAR($A74),IF(MONTH($A74)&lt;10,CONCATENATE(0,MONTH($A74)),MONTH($A74))),Query!$A:$E,3,FALSE)=0,#N/A,VLOOKUP(CONCATENATE("SATD",YEAR($A74),IF(MONTH($A74)&lt;10,CONCATENATE(0,MONTH($A74)),MONTH($A74))),Query!$A:$E,3,FALSE)/VLOOKUP(CONCATENATE("SATD",YEAR($A$4),IF(MONTH($A$4)&lt;10,CONCATENATE(0,MONTH($A$4)),MONTH($A$4))),Query!$A:$E,3,FALSE)*100)</f>
        <v>122.09606986899564</v>
      </c>
      <c r="C74" s="18">
        <f>IF(VLOOKUP(CONCATENATE("SATD",YEAR($A74),IF(MONTH($A74)&lt;10,CONCATENATE(0,MONTH($A74)),MONTH($A74))),Query!$A:$E,4,FALSE)=0,#N/A,VLOOKUP(CONCATENATE("SATD",YEAR($A74),IF(MONTH($A74)&lt;10,CONCATENATE(0,MONTH($A74)),MONTH($A74))),Query!$A:$E,4,FALSE)/VLOOKUP(CONCATENATE("SATD",YEAR($A$4),IF(MONTH($A$4)&lt;10,CONCATENATE(0,MONTH($A$4)),MONTH($A$4))),Query!$A:$E,4,FALSE)*100)</f>
        <v>105.94762746206905</v>
      </c>
      <c r="D74" s="18">
        <f>IF(VLOOKUP(CONCATENATE("SATD",YEAR($A74),IF(MONTH($A74)&lt;10,CONCATENATE(0,MONTH($A74)),MONTH($A74))),Query!$A:$E,5,FALSE)=0,#N/A,VLOOKUP(CONCATENATE("SATD",YEAR($A74),IF(MONTH($A74)&lt;10,CONCATENATE(0,MONTH($A74)),MONTH($A74))),Query!$A:$E,5,FALSE)/VLOOKUP(CONCATENATE("SATD",YEAR($A$4),IF(MONTH($A$4)&lt;10,CONCATENATE(0,MONTH($A$4)),MONTH($A$4))),Query!$A:$E,5,FALSE)*100)</f>
        <v>101.83702747392363</v>
      </c>
      <c r="F74" s="4">
        <f>(B74-VLOOKUP(DATE(YEAR($A74)-1,MONTH($A74),1),$A$4:D$143,2,FALSE))/VLOOKUP(DATE(YEAR($A74)-1,MONTH($A74),1),$A$4:$D$143,2,FALSE)*100</f>
        <v>5.6689342403628222</v>
      </c>
      <c r="G74" s="4">
        <f>(C74-VLOOKUP(DATE(YEAR($A74)-1,MONTH($A74),1),$A$4:F$143,2,FALSE))/VLOOKUP(DATE(YEAR($A74)-1,MONTH($A74),1),$A$4:$D$143,2,FALSE)*100</f>
        <v>-8.3068530279145367</v>
      </c>
      <c r="H74" s="4">
        <f>(D74-VLOOKUP(DATE(YEAR($A74)-1,MONTH($A74),1),$A$4:G$143,2,FALSE))/VLOOKUP(DATE(YEAR($A74)-1,MONTH($A74),1),$A$4:$D$143,2,FALSE)*100</f>
        <v>-11.864401770489376</v>
      </c>
      <c r="J74" s="2">
        <f>(Table5[[#This Row],[TSI Freight]]-B73)/B73</f>
        <v>0</v>
      </c>
      <c r="L74">
        <f t="shared" si="1"/>
        <v>4</v>
      </c>
    </row>
    <row r="75" spans="1:12" x14ac:dyDescent="0.2">
      <c r="A75" s="17">
        <f>DATE(YEAR(Parameters!$B$7), MONTH(Parameters!$B$6)+ROW($A75)-ROW($A$4), 1)</f>
        <v>43435</v>
      </c>
      <c r="B75" s="18">
        <f>IF(VLOOKUP(CONCATENATE("SATD",YEAR($A75),IF(MONTH($A75)&lt;10,CONCATENATE(0,MONTH($A75)),MONTH($A75))),Query!$A:$E,3,FALSE)=0,#N/A,VLOOKUP(CONCATENATE("SATD",YEAR($A75),IF(MONTH($A75)&lt;10,CONCATENATE(0,MONTH($A75)),MONTH($A75))),Query!$A:$E,3,FALSE)/VLOOKUP(CONCATENATE("SATD",YEAR($A$4),IF(MONTH($A$4)&lt;10,CONCATENATE(0,MONTH($A$4)),MONTH($A$4))),Query!$A:$E,3,FALSE)*100)</f>
        <v>120.34934497816595</v>
      </c>
      <c r="C75" s="18">
        <f>IF(VLOOKUP(CONCATENATE("SATD",YEAR($A75),IF(MONTH($A75)&lt;10,CONCATENATE(0,MONTH($A75)),MONTH($A75))),Query!$A:$E,4,FALSE)=0,#N/A,VLOOKUP(CONCATENATE("SATD",YEAR($A75),IF(MONTH($A75)&lt;10,CONCATENATE(0,MONTH($A75)),MONTH($A75))),Query!$A:$E,4,FALSE)/VLOOKUP(CONCATENATE("SATD",YEAR($A$4),IF(MONTH($A$4)&lt;10,CONCATENATE(0,MONTH($A$4)),MONTH($A$4))),Query!$A:$E,4,FALSE)*100)</f>
        <v>105.98073209031891</v>
      </c>
      <c r="D75" s="18">
        <f>IF(VLOOKUP(CONCATENATE("SATD",YEAR($A75),IF(MONTH($A75)&lt;10,CONCATENATE(0,MONTH($A75)),MONTH($A75))),Query!$A:$E,5,FALSE)=0,#N/A,VLOOKUP(CONCATENATE("SATD",YEAR($A75),IF(MONTH($A75)&lt;10,CONCATENATE(0,MONTH($A75)),MONTH($A75))),Query!$A:$E,5,FALSE)/VLOOKUP(CONCATENATE("SATD",YEAR($A$4),IF(MONTH($A$4)&lt;10,CONCATENATE(0,MONTH($A$4)),MONTH($A$4))),Query!$A:$E,5,FALSE)*100)</f>
        <v>100.99200311594491</v>
      </c>
      <c r="F75" s="4">
        <f>(B75-VLOOKUP(DATE(YEAR($A75)-1,MONTH($A75),1),$A$4:D$143,2,FALSE))/VLOOKUP(DATE(YEAR($A75)-1,MONTH($A75),1),$A$4:$D$143,2,FALSE)*100</f>
        <v>2.912621359223313</v>
      </c>
      <c r="G75" s="4">
        <f>(C75-VLOOKUP(DATE(YEAR($A75)-1,MONTH($A75),1),$A$4:F$143,2,FALSE))/VLOOKUP(DATE(YEAR($A75)-1,MONTH($A75),1),$A$4:$D$143,2,FALSE)*100</f>
        <v>-9.3742059421843464</v>
      </c>
      <c r="H75" s="4">
        <f>(D75-VLOOKUP(DATE(YEAR($A75)-1,MONTH($A75),1),$A$4:G$143,2,FALSE))/VLOOKUP(DATE(YEAR($A75)-1,MONTH($A75),1),$A$4:$D$143,2,FALSE)*100</f>
        <v>-13.640146700704308</v>
      </c>
      <c r="J75" s="2">
        <f>(Table5[[#This Row],[TSI Freight]]-B74)/B74</f>
        <v>-1.4306151645207456E-2</v>
      </c>
      <c r="L75">
        <f t="shared" si="1"/>
        <v>34</v>
      </c>
    </row>
    <row r="76" spans="1:12" x14ac:dyDescent="0.2">
      <c r="A76" s="17">
        <f>DATE(YEAR(Parameters!$B$7), MONTH(Parameters!$B$6)+ROW($A76)-ROW($A$4), 1)</f>
        <v>43466</v>
      </c>
      <c r="B76" s="18">
        <f>IF(VLOOKUP(CONCATENATE("SATD",YEAR($A76),IF(MONTH($A76)&lt;10,CONCATENATE(0,MONTH($A76)),MONTH($A76))),Query!$A:$E,3,FALSE)=0,#N/A,VLOOKUP(CONCATENATE("SATD",YEAR($A76),IF(MONTH($A76)&lt;10,CONCATENATE(0,MONTH($A76)),MONTH($A76))),Query!$A:$E,3,FALSE)/VLOOKUP(CONCATENATE("SATD",YEAR($A$4),IF(MONTH($A$4)&lt;10,CONCATENATE(0,MONTH($A$4)),MONTH($A$4))),Query!$A:$E,3,FALSE)*100)</f>
        <v>120.5240174672489</v>
      </c>
      <c r="C76" s="18">
        <f>IF(VLOOKUP(CONCATENATE("SATD",YEAR($A76),IF(MONTH($A76)&lt;10,CONCATENATE(0,MONTH($A76)),MONTH($A76))),Query!$A:$E,4,FALSE)=0,#N/A,VLOOKUP(CONCATENATE("SATD",YEAR($A76),IF(MONTH($A76)&lt;10,CONCATENATE(0,MONTH($A76)),MONTH($A76))),Query!$A:$E,4,FALSE)/VLOOKUP(CONCATENATE("SATD",YEAR($A$4),IF(MONTH($A$4)&lt;10,CONCATENATE(0,MONTH($A$4)),MONTH($A$4))),Query!$A:$E,4,FALSE)*100)</f>
        <v>105.282682914524</v>
      </c>
      <c r="D76" s="18">
        <f>IF(VLOOKUP(CONCATENATE("SATD",YEAR($A76),IF(MONTH($A76)&lt;10,CONCATENATE(0,MONTH($A76)),MONTH($A76))),Query!$A:$E,5,FALSE)=0,#N/A,VLOOKUP(CONCATENATE("SATD",YEAR($A76),IF(MONTH($A76)&lt;10,CONCATENATE(0,MONTH($A76)),MONTH($A76))),Query!$A:$E,5,FALSE)/VLOOKUP(CONCATENATE("SATD",YEAR($A$4),IF(MONTH($A$4)&lt;10,CONCATENATE(0,MONTH($A$4)),MONTH($A$4))),Query!$A:$E,5,FALSE)*100)</f>
        <v>100.6994946879617</v>
      </c>
      <c r="F76" s="4">
        <f>(B76-VLOOKUP(DATE(YEAR($A76)-1,MONTH($A76),1),$A$4:D$143,2,FALSE))/VLOOKUP(DATE(YEAR($A76)-1,MONTH($A76),1),$A$4:$D$143,2,FALSE)*100</f>
        <v>4.624715693707353</v>
      </c>
      <c r="G76" s="4">
        <f>(C76-VLOOKUP(DATE(YEAR($A76)-1,MONTH($A76),1),$A$4:F$143,2,FALSE))/VLOOKUP(DATE(YEAR($A76)-1,MONTH($A76),1),$A$4:$D$143,2,FALSE)*100</f>
        <v>-8.6060106617664935</v>
      </c>
      <c r="H76" s="4">
        <f>(D76-VLOOKUP(DATE(YEAR($A76)-1,MONTH($A76),1),$A$4:G$143,2,FALSE))/VLOOKUP(DATE(YEAR($A76)-1,MONTH($A76),1),$A$4:$D$143,2,FALSE)*100</f>
        <v>-12.584593314847488</v>
      </c>
      <c r="J76" s="2">
        <f>(Table5[[#This Row],[TSI Freight]]-B75)/B75</f>
        <v>1.4513788098692243E-3</v>
      </c>
      <c r="L76">
        <f t="shared" si="1"/>
        <v>30</v>
      </c>
    </row>
    <row r="77" spans="1:12" x14ac:dyDescent="0.2">
      <c r="A77" s="17">
        <f>DATE(YEAR(Parameters!$B$7), MONTH(Parameters!$B$6)+ROW($A77)-ROW($A$4), 1)</f>
        <v>43497</v>
      </c>
      <c r="B77" s="18">
        <f>IF(VLOOKUP(CONCATENATE("SATD",YEAR($A77),IF(MONTH($A77)&lt;10,CONCATENATE(0,MONTH($A77)),MONTH($A77))),Query!$A:$E,3,FALSE)=0,#N/A,VLOOKUP(CONCATENATE("SATD",YEAR($A77),IF(MONTH($A77)&lt;10,CONCATENATE(0,MONTH($A77)),MONTH($A77))),Query!$A:$E,3,FALSE)/VLOOKUP(CONCATENATE("SATD",YEAR($A$4),IF(MONTH($A$4)&lt;10,CONCATENATE(0,MONTH($A$4)),MONTH($A$4))),Query!$A:$E,3,FALSE)*100)</f>
        <v>119.73799126637554</v>
      </c>
      <c r="C77" s="18">
        <f>IF(VLOOKUP(CONCATENATE("SATD",YEAR($A77),IF(MONTH($A77)&lt;10,CONCATENATE(0,MONTH($A77)),MONTH($A77))),Query!$A:$E,4,FALSE)=0,#N/A,VLOOKUP(CONCATENATE("SATD",YEAR($A77),IF(MONTH($A77)&lt;10,CONCATENATE(0,MONTH($A77)),MONTH($A77))),Query!$A:$E,4,FALSE)/VLOOKUP(CONCATENATE("SATD",YEAR($A$4),IF(MONTH($A$4)&lt;10,CONCATENATE(0,MONTH($A$4)),MONTH($A$4))),Query!$A:$E,4,FALSE)*100)</f>
        <v>104.73803547603238</v>
      </c>
      <c r="D77" s="18">
        <f>IF(VLOOKUP(CONCATENATE("SATD",YEAR($A77),IF(MONTH($A77)&lt;10,CONCATENATE(0,MONTH($A77)),MONTH($A77))),Query!$A:$E,5,FALSE)=0,#N/A,VLOOKUP(CONCATENATE("SATD",YEAR($A77),IF(MONTH($A77)&lt;10,CONCATENATE(0,MONTH($A77)),MONTH($A77))),Query!$A:$E,5,FALSE)/VLOOKUP(CONCATENATE("SATD",YEAR($A$4),IF(MONTH($A$4)&lt;10,CONCATENATE(0,MONTH($A$4)),MONTH($A$4))),Query!$A:$E,5,FALSE)*100)</f>
        <v>101.22716912579104</v>
      </c>
      <c r="F77" s="4">
        <f>(B77-VLOOKUP(DATE(YEAR($A77)-1,MONTH($A77),1),$A$4:D$143,2,FALSE))/VLOOKUP(DATE(YEAR($A77)-1,MONTH($A77),1),$A$4:$D$143,2,FALSE)*100</f>
        <v>2.0848845867460915</v>
      </c>
      <c r="G77" s="4">
        <f>(C77-VLOOKUP(DATE(YEAR($A77)-1,MONTH($A77),1),$A$4:F$143,2,FALSE))/VLOOKUP(DATE(YEAR($A77)-1,MONTH($A77),1),$A$4:$D$143,2,FALSE)*100</f>
        <v>-10.703610856249385</v>
      </c>
      <c r="H77" s="4">
        <f>(D77-VLOOKUP(DATE(YEAR($A77)-1,MONTH($A77),1),$A$4:G$143,2,FALSE))/VLOOKUP(DATE(YEAR($A77)-1,MONTH($A77),1),$A$4:$D$143,2,FALSE)*100</f>
        <v>-13.696866233037424</v>
      </c>
      <c r="J77" s="2">
        <f>(Table5[[#This Row],[TSI Freight]]-B76)/B76</f>
        <v>-6.5217391304346912E-3</v>
      </c>
      <c r="L77">
        <f t="shared" si="1"/>
        <v>42</v>
      </c>
    </row>
    <row r="78" spans="1:12" x14ac:dyDescent="0.2">
      <c r="A78" s="17">
        <f>DATE(YEAR(Parameters!$B$7), MONTH(Parameters!$B$6)+ROW($A78)-ROW($A$4), 1)</f>
        <v>43525</v>
      </c>
      <c r="B78" s="18">
        <f>IF(VLOOKUP(CONCATENATE("SATD",YEAR($A78),IF(MONTH($A78)&lt;10,CONCATENATE(0,MONTH($A78)),MONTH($A78))),Query!$A:$E,3,FALSE)=0,#N/A,VLOOKUP(CONCATENATE("SATD",YEAR($A78),IF(MONTH($A78)&lt;10,CONCATENATE(0,MONTH($A78)),MONTH($A78))),Query!$A:$E,3,FALSE)/VLOOKUP(CONCATENATE("SATD",YEAR($A$4),IF(MONTH($A$4)&lt;10,CONCATENATE(0,MONTH($A$4)),MONTH($A$4))),Query!$A:$E,3,FALSE)*100)</f>
        <v>119.82532751091701</v>
      </c>
      <c r="C78" s="18">
        <f>IF(VLOOKUP(CONCATENATE("SATD",YEAR($A78),IF(MONTH($A78)&lt;10,CONCATENATE(0,MONTH($A78)),MONTH($A78))),Query!$A:$E,4,FALSE)=0,#N/A,VLOOKUP(CONCATENATE("SATD",YEAR($A78),IF(MONTH($A78)&lt;10,CONCATENATE(0,MONTH($A78)),MONTH($A78))),Query!$A:$E,4,FALSE)/VLOOKUP(CONCATENATE("SATD",YEAR($A$4),IF(MONTH($A$4)&lt;10,CONCATENATE(0,MONTH($A$4)),MONTH($A$4))),Query!$A:$E,4,FALSE)*100)</f>
        <v>104.74924011915012</v>
      </c>
      <c r="D78" s="18">
        <f>IF(VLOOKUP(CONCATENATE("SATD",YEAR($A78),IF(MONTH($A78)&lt;10,CONCATENATE(0,MONTH($A78)),MONTH($A78))),Query!$A:$E,5,FALSE)=0,#N/A,VLOOKUP(CONCATENATE("SATD",YEAR($A78),IF(MONTH($A78)&lt;10,CONCATENATE(0,MONTH($A78)),MONTH($A78))),Query!$A:$E,5,FALSE)/VLOOKUP(CONCATENATE("SATD",YEAR($A$4),IF(MONTH($A$4)&lt;10,CONCATENATE(0,MONTH($A$4)),MONTH($A$4))),Query!$A:$E,5,FALSE)*100)</f>
        <v>100.86820973616794</v>
      </c>
      <c r="F78" s="4">
        <f>(B78-VLOOKUP(DATE(YEAR($A78)-1,MONTH($A78),1),$A$4:D$143,2,FALSE))/VLOOKUP(DATE(YEAR($A78)-1,MONTH($A78),1),$A$4:$D$143,2,FALSE)*100</f>
        <v>0.95658572479761717</v>
      </c>
      <c r="G78" s="4">
        <f>(C78-VLOOKUP(DATE(YEAR($A78)-1,MONTH($A78),1),$A$4:F$143,2,FALSE))/VLOOKUP(DATE(YEAR($A78)-1,MONTH($A78),1),$A$4:$D$143,2,FALSE)*100</f>
        <v>-11.745489377169335</v>
      </c>
      <c r="H78" s="4">
        <f>(D78-VLOOKUP(DATE(YEAR($A78)-1,MONTH($A78),1),$A$4:G$143,2,FALSE))/VLOOKUP(DATE(YEAR($A78)-1,MONTH($A78),1),$A$4:$D$143,2,FALSE)*100</f>
        <v>-15.015378846274993</v>
      </c>
      <c r="J78" s="2">
        <f>(Table5[[#This Row],[TSI Freight]]-B77)/B77</f>
        <v>7.2939460247974683E-4</v>
      </c>
      <c r="L78">
        <f t="shared" si="1"/>
        <v>41</v>
      </c>
    </row>
    <row r="79" spans="1:12" x14ac:dyDescent="0.2">
      <c r="A79" s="17">
        <f>DATE(YEAR(Parameters!$B$7), MONTH(Parameters!$B$6)+ROW($A79)-ROW($A$4), 1)</f>
        <v>43556</v>
      </c>
      <c r="B79" s="18">
        <f>IF(VLOOKUP(CONCATENATE("SATD",YEAR($A79),IF(MONTH($A79)&lt;10,CONCATENATE(0,MONTH($A79)),MONTH($A79))),Query!$A:$E,3,FALSE)=0,#N/A,VLOOKUP(CONCATENATE("SATD",YEAR($A79),IF(MONTH($A79)&lt;10,CONCATENATE(0,MONTH($A79)),MONTH($A79))),Query!$A:$E,3,FALSE)/VLOOKUP(CONCATENATE("SATD",YEAR($A$4),IF(MONTH($A$4)&lt;10,CONCATENATE(0,MONTH($A$4)),MONTH($A$4))),Query!$A:$E,3,FALSE)*100)</f>
        <v>120.78602620087338</v>
      </c>
      <c r="C79" s="18">
        <f>IF(VLOOKUP(CONCATENATE("SATD",YEAR($A79),IF(MONTH($A79)&lt;10,CONCATENATE(0,MONTH($A79)),MONTH($A79))),Query!$A:$E,4,FALSE)=0,#N/A,VLOOKUP(CONCATENATE("SATD",YEAR($A79),IF(MONTH($A79)&lt;10,CONCATENATE(0,MONTH($A79)),MONTH($A79))),Query!$A:$E,4,FALSE)/VLOOKUP(CONCATENATE("SATD",YEAR($A$4),IF(MONTH($A$4)&lt;10,CONCATENATE(0,MONTH($A$4)),MONTH($A$4))),Query!$A:$E,4,FALSE)*100)</f>
        <v>104.17749781485026</v>
      </c>
      <c r="D79" s="18">
        <f>IF(VLOOKUP(CONCATENATE("SATD",YEAR($A79),IF(MONTH($A79)&lt;10,CONCATENATE(0,MONTH($A79)),MONTH($A79))),Query!$A:$E,5,FALSE)=0,#N/A,VLOOKUP(CONCATENATE("SATD",YEAR($A79),IF(MONTH($A79)&lt;10,CONCATENATE(0,MONTH($A79)),MONTH($A79))),Query!$A:$E,5,FALSE)/VLOOKUP(CONCATENATE("SATD",YEAR($A$4),IF(MONTH($A$4)&lt;10,CONCATENATE(0,MONTH($A$4)),MONTH($A$4))),Query!$A:$E,5,FALSE)*100)</f>
        <v>100.80403591584093</v>
      </c>
      <c r="F79" s="4">
        <f>(B79-VLOOKUP(DATE(YEAR($A79)-1,MONTH($A79),1),$A$4:D$143,2,FALSE))/VLOOKUP(DATE(YEAR($A79)-1,MONTH($A79),1),$A$4:$D$143,2,FALSE)*100</f>
        <v>1.7660044150110445</v>
      </c>
      <c r="G79" s="4">
        <f>(C79-VLOOKUP(DATE(YEAR($A79)-1,MONTH($A79),1),$A$4:F$143,2,FALSE))/VLOOKUP(DATE(YEAR($A79)-1,MONTH($A79),1),$A$4:$D$143,2,FALSE)*100</f>
        <v>-12.227200148636106</v>
      </c>
      <c r="H79" s="4">
        <f>(D79-VLOOKUP(DATE(YEAR($A79)-1,MONTH($A79),1),$A$4:G$143,2,FALSE))/VLOOKUP(DATE(YEAR($A79)-1,MONTH($A79),1),$A$4:$D$143,2,FALSE)*100</f>
        <v>-15.069447296808056</v>
      </c>
      <c r="J79" s="2">
        <f>(Table5[[#This Row],[TSI Freight]]-B78)/B78</f>
        <v>8.0174927113706128E-3</v>
      </c>
      <c r="L79">
        <f t="shared" si="1"/>
        <v>26</v>
      </c>
    </row>
    <row r="80" spans="1:12" x14ac:dyDescent="0.2">
      <c r="A80" s="17">
        <f>DATE(YEAR(Parameters!$B$7), MONTH(Parameters!$B$6)+ROW($A80)-ROW($A$4), 1)</f>
        <v>43586</v>
      </c>
      <c r="B80" s="18">
        <f>IF(VLOOKUP(CONCATENATE("SATD",YEAR($A80),IF(MONTH($A80)&lt;10,CONCATENATE(0,MONTH($A80)),MONTH($A80))),Query!$A:$E,3,FALSE)=0,#N/A,VLOOKUP(CONCATENATE("SATD",YEAR($A80),IF(MONTH($A80)&lt;10,CONCATENATE(0,MONTH($A80)),MONTH($A80))),Query!$A:$E,3,FALSE)/VLOOKUP(CONCATENATE("SATD",YEAR($A$4),IF(MONTH($A$4)&lt;10,CONCATENATE(0,MONTH($A$4)),MONTH($A$4))),Query!$A:$E,3,FALSE)*100)</f>
        <v>120.61135371179039</v>
      </c>
      <c r="C80" s="18">
        <f>IF(VLOOKUP(CONCATENATE("SATD",YEAR($A80),IF(MONTH($A80)&lt;10,CONCATENATE(0,MONTH($A80)),MONTH($A80))),Query!$A:$E,4,FALSE)=0,#N/A,VLOOKUP(CONCATENATE("SATD",YEAR($A80),IF(MONTH($A80)&lt;10,CONCATENATE(0,MONTH($A80)),MONTH($A80))),Query!$A:$E,4,FALSE)/VLOOKUP(CONCATENATE("SATD",YEAR($A$4),IF(MONTH($A$4)&lt;10,CONCATENATE(0,MONTH($A$4)),MONTH($A$4))),Query!$A:$E,4,FALSE)*100)</f>
        <v>104.32295443609777</v>
      </c>
      <c r="D80" s="18">
        <f>IF(VLOOKUP(CONCATENATE("SATD",YEAR($A80),IF(MONTH($A80)&lt;10,CONCATENATE(0,MONTH($A80)),MONTH($A80))),Query!$A:$E,5,FALSE)=0,#N/A,VLOOKUP(CONCATENATE("SATD",YEAR($A80),IF(MONTH($A80)&lt;10,CONCATENATE(0,MONTH($A80)),MONTH($A80))),Query!$A:$E,5,FALSE)/VLOOKUP(CONCATENATE("SATD",YEAR($A$4),IF(MONTH($A$4)&lt;10,CONCATENATE(0,MONTH($A$4)),MONTH($A$4))),Query!$A:$E,5,FALSE)*100)</f>
        <v>100.56431563061861</v>
      </c>
      <c r="F80" s="4">
        <f>(B80-VLOOKUP(DATE(YEAR($A80)-1,MONTH($A80),1),$A$4:D$143,2,FALSE))/VLOOKUP(DATE(YEAR($A80)-1,MONTH($A80),1),$A$4:$D$143,2,FALSE)*100</f>
        <v>1.0241404535479153</v>
      </c>
      <c r="G80" s="4">
        <f>(C80-VLOOKUP(DATE(YEAR($A80)-1,MONTH($A80),1),$A$4:F$143,2,FALSE))/VLOOKUP(DATE(YEAR($A80)-1,MONTH($A80),1),$A$4:$D$143,2,FALSE)*100</f>
        <v>-12.619032312120002</v>
      </c>
      <c r="H80" s="4">
        <f>(D80-VLOOKUP(DATE(YEAR($A80)-1,MONTH($A80),1),$A$4:G$143,2,FALSE))/VLOOKUP(DATE(YEAR($A80)-1,MONTH($A80),1),$A$4:$D$143,2,FALSE)*100</f>
        <v>-15.767270375231664</v>
      </c>
      <c r="J80" s="2">
        <f>(Table5[[#This Row],[TSI Freight]]-B79)/B79</f>
        <v>-1.4461315979756174E-3</v>
      </c>
      <c r="L80">
        <f t="shared" si="1"/>
        <v>29</v>
      </c>
    </row>
    <row r="81" spans="1:12" x14ac:dyDescent="0.2">
      <c r="A81" s="17">
        <f>DATE(YEAR(Parameters!$B$7), MONTH(Parameters!$B$6)+ROW($A81)-ROW($A$4), 1)</f>
        <v>43617</v>
      </c>
      <c r="B81" s="18">
        <f>IF(VLOOKUP(CONCATENATE("SATD",YEAR($A81),IF(MONTH($A81)&lt;10,CONCATENATE(0,MONTH($A81)),MONTH($A81))),Query!$A:$E,3,FALSE)=0,#N/A,VLOOKUP(CONCATENATE("SATD",YEAR($A81),IF(MONTH($A81)&lt;10,CONCATENATE(0,MONTH($A81)),MONTH($A81))),Query!$A:$E,3,FALSE)/VLOOKUP(CONCATENATE("SATD",YEAR($A$4),IF(MONTH($A$4)&lt;10,CONCATENATE(0,MONTH($A$4)),MONTH($A$4))),Query!$A:$E,3,FALSE)*100)</f>
        <v>119.73799126637554</v>
      </c>
      <c r="C81" s="18">
        <f>IF(VLOOKUP(CONCATENATE("SATD",YEAR($A81),IF(MONTH($A81)&lt;10,CONCATENATE(0,MONTH($A81)),MONTH($A81))),Query!$A:$E,4,FALSE)=0,#N/A,VLOOKUP(CONCATENATE("SATD",YEAR($A81),IF(MONTH($A81)&lt;10,CONCATENATE(0,MONTH($A81)),MONTH($A81))),Query!$A:$E,4,FALSE)/VLOOKUP(CONCATENATE("SATD",YEAR($A$4),IF(MONTH($A$4)&lt;10,CONCATENATE(0,MONTH($A$4)),MONTH($A$4))),Query!$A:$E,4,FALSE)*100)</f>
        <v>104.45017804957901</v>
      </c>
      <c r="D81" s="18">
        <f>IF(VLOOKUP(CONCATENATE("SATD",YEAR($A81),IF(MONTH($A81)&lt;10,CONCATENATE(0,MONTH($A81)),MONTH($A81))),Query!$A:$E,5,FALSE)=0,#N/A,VLOOKUP(CONCATENATE("SATD",YEAR($A81),IF(MONTH($A81)&lt;10,CONCATENATE(0,MONTH($A81)),MONTH($A81))),Query!$A:$E,5,FALSE)/VLOOKUP(CONCATENATE("SATD",YEAR($A$4),IF(MONTH($A$4)&lt;10,CONCATENATE(0,MONTH($A$4)),MONTH($A$4))),Query!$A:$E,5,FALSE)*100)</f>
        <v>99.714529992984794</v>
      </c>
      <c r="F81" s="4">
        <f>(B81-VLOOKUP(DATE(YEAR($A81)-1,MONTH($A81),1),$A$4:D$143,2,FALSE))/VLOOKUP(DATE(YEAR($A81)-1,MONTH($A81),1),$A$4:$D$143,2,FALSE)*100</f>
        <v>-0.21834061135371269</v>
      </c>
      <c r="G81" s="4">
        <f>(C81-VLOOKUP(DATE(YEAR($A81)-1,MONTH($A81),1),$A$4:F$143,2,FALSE))/VLOOKUP(DATE(YEAR($A81)-1,MONTH($A81),1),$A$4:$D$143,2,FALSE)*100</f>
        <v>-12.958184958684161</v>
      </c>
      <c r="H81" s="4">
        <f>(D81-VLOOKUP(DATE(YEAR($A81)-1,MONTH($A81),1),$A$4:G$143,2,FALSE))/VLOOKUP(DATE(YEAR($A81)-1,MONTH($A81),1),$A$4:$D$143,2,FALSE)*100</f>
        <v>-16.904558339179339</v>
      </c>
      <c r="J81" s="2">
        <f>(Table5[[#This Row],[TSI Freight]]-B80)/B80</f>
        <v>-7.2411296162200817E-3</v>
      </c>
      <c r="L81">
        <f t="shared" si="1"/>
        <v>42</v>
      </c>
    </row>
    <row r="82" spans="1:12" x14ac:dyDescent="0.2">
      <c r="A82" s="17">
        <f>DATE(YEAR(Parameters!$B$7), MONTH(Parameters!$B$6)+ROW($A82)-ROW($A$4), 1)</f>
        <v>43647</v>
      </c>
      <c r="B82" s="18">
        <f>IF(VLOOKUP(CONCATENATE("SATD",YEAR($A82),IF(MONTH($A82)&lt;10,CONCATENATE(0,MONTH($A82)),MONTH($A82))),Query!$A:$E,3,FALSE)=0,#N/A,VLOOKUP(CONCATENATE("SATD",YEAR($A82),IF(MONTH($A82)&lt;10,CONCATENATE(0,MONTH($A82)),MONTH($A82))),Query!$A:$E,3,FALSE)/VLOOKUP(CONCATENATE("SATD",YEAR($A$4),IF(MONTH($A$4)&lt;10,CONCATENATE(0,MONTH($A$4)),MONTH($A$4))),Query!$A:$E,3,FALSE)*100)</f>
        <v>121.65938864628822</v>
      </c>
      <c r="C82" s="18">
        <f>IF(VLOOKUP(CONCATENATE("SATD",YEAR($A82),IF(MONTH($A82)&lt;10,CONCATENATE(0,MONTH($A82)),MONTH($A82))),Query!$A:$E,4,FALSE)=0,#N/A,VLOOKUP(CONCATENATE("SATD",YEAR($A82),IF(MONTH($A82)&lt;10,CONCATENATE(0,MONTH($A82)),MONTH($A82))),Query!$A:$E,4,FALSE)/VLOOKUP(CONCATENATE("SATD",YEAR($A$4),IF(MONTH($A$4)&lt;10,CONCATENATE(0,MONTH($A$4)),MONTH($A$4))),Query!$A:$E,4,FALSE)*100)</f>
        <v>103.90339153703188</v>
      </c>
      <c r="D82" s="18">
        <f>IF(VLOOKUP(CONCATENATE("SATD",YEAR($A82),IF(MONTH($A82)&lt;10,CONCATENATE(0,MONTH($A82)),MONTH($A82))),Query!$A:$E,5,FALSE)=0,#N/A,VLOOKUP(CONCATENATE("SATD",YEAR($A82),IF(MONTH($A82)&lt;10,CONCATENATE(0,MONTH($A82)),MONTH($A82))),Query!$A:$E,5,FALSE)/VLOOKUP(CONCATENATE("SATD",YEAR($A$4),IF(MONTH($A$4)&lt;10,CONCATENATE(0,MONTH($A$4)),MONTH($A$4))),Query!$A:$E,5,FALSE)*100)</f>
        <v>98.841558969912143</v>
      </c>
      <c r="F82" s="4">
        <f>(B82-VLOOKUP(DATE(YEAR($A82)-1,MONTH($A82),1),$A$4:D$143,2,FALSE))/VLOOKUP(DATE(YEAR($A82)-1,MONTH($A82),1),$A$4:$D$143,2,FALSE)*100</f>
        <v>2.2760646108663982</v>
      </c>
      <c r="G82" s="4">
        <f>(C82-VLOOKUP(DATE(YEAR($A82)-1,MONTH($A82),1),$A$4:F$143,2,FALSE))/VLOOKUP(DATE(YEAR($A82)-1,MONTH($A82),1),$A$4:$D$143,2,FALSE)*100</f>
        <v>-12.650966732818267</v>
      </c>
      <c r="H82" s="4">
        <f>(D82-VLOOKUP(DATE(YEAR($A82)-1,MONTH($A82),1),$A$4:G$143,2,FALSE))/VLOOKUP(DATE(YEAR($A82)-1,MONTH($A82),1),$A$4:$D$143,2,FALSE)*100</f>
        <v>-16.906325241887359</v>
      </c>
      <c r="J82" s="2">
        <f>(Table5[[#This Row],[TSI Freight]]-B81)/B81</f>
        <v>1.6046681254558822E-2</v>
      </c>
      <c r="L82">
        <f t="shared" si="1"/>
        <v>13</v>
      </c>
    </row>
    <row r="83" spans="1:12" x14ac:dyDescent="0.2">
      <c r="A83" s="17">
        <f>DATE(YEAR(Parameters!$B$7), MONTH(Parameters!$B$6)+ROW($A83)-ROW($A$4), 1)</f>
        <v>43678</v>
      </c>
      <c r="B83" s="18">
        <f>IF(VLOOKUP(CONCATENATE("SATD",YEAR($A83),IF(MONTH($A83)&lt;10,CONCATENATE(0,MONTH($A83)),MONTH($A83))),Query!$A:$E,3,FALSE)=0,#N/A,VLOOKUP(CONCATENATE("SATD",YEAR($A83),IF(MONTH($A83)&lt;10,CONCATENATE(0,MONTH($A83)),MONTH($A83))),Query!$A:$E,3,FALSE)/VLOOKUP(CONCATENATE("SATD",YEAR($A$4),IF(MONTH($A$4)&lt;10,CONCATENATE(0,MONTH($A$4)),MONTH($A$4))),Query!$A:$E,3,FALSE)*100)</f>
        <v>123.49344978165939</v>
      </c>
      <c r="C83" s="18">
        <f>IF(VLOOKUP(CONCATENATE("SATD",YEAR($A83),IF(MONTH($A83)&lt;10,CONCATENATE(0,MONTH($A83)),MONTH($A83))),Query!$A:$E,4,FALSE)=0,#N/A,VLOOKUP(CONCATENATE("SATD",YEAR($A83),IF(MONTH($A83)&lt;10,CONCATENATE(0,MONTH($A83)),MONTH($A83))),Query!$A:$E,4,FALSE)/VLOOKUP(CONCATENATE("SATD",YEAR($A$4),IF(MONTH($A$4)&lt;10,CONCATENATE(0,MONTH($A$4)),MONTH($A$4))),Query!$A:$E,4,FALSE)*100)</f>
        <v>104.69352249364441</v>
      </c>
      <c r="D83" s="18">
        <f>IF(VLOOKUP(CONCATENATE("SATD",YEAR($A83),IF(MONTH($A83)&lt;10,CONCATENATE(0,MONTH($A83)),MONTH($A83))),Query!$A:$E,5,FALSE)=0,#N/A,VLOOKUP(CONCATENATE("SATD",YEAR($A83),IF(MONTH($A83)&lt;10,CONCATENATE(0,MONTH($A83)),MONTH($A83))),Query!$A:$E,5,FALSE)/VLOOKUP(CONCATENATE("SATD",YEAR($A$4),IF(MONTH($A$4)&lt;10,CONCATENATE(0,MONTH($A$4)),MONTH($A$4))),Query!$A:$E,5,FALSE)*100)</f>
        <v>98.413043438471746</v>
      </c>
      <c r="F83" s="4">
        <f>(B83-VLOOKUP(DATE(YEAR($A83)-1,MONTH($A83),1),$A$4:D$143,2,FALSE))/VLOOKUP(DATE(YEAR($A83)-1,MONTH($A83),1),$A$4:$D$143,2,FALSE)*100</f>
        <v>3.2870708546384235</v>
      </c>
      <c r="G83" s="4">
        <f>(C83-VLOOKUP(DATE(YEAR($A83)-1,MONTH($A83),1),$A$4:F$143,2,FALSE))/VLOOKUP(DATE(YEAR($A83)-1,MONTH($A83),1),$A$4:$D$143,2,FALSE)*100</f>
        <v>-12.436754378946059</v>
      </c>
      <c r="H83" s="4">
        <f>(D83-VLOOKUP(DATE(YEAR($A83)-1,MONTH($A83),1),$A$4:G$143,2,FALSE))/VLOOKUP(DATE(YEAR($A83)-1,MONTH($A83),1),$A$4:$D$143,2,FALSE)*100</f>
        <v>-17.689602091270896</v>
      </c>
      <c r="J83" s="2">
        <f>(Table5[[#This Row],[TSI Freight]]-B82)/B82</f>
        <v>1.5075376884422053E-2</v>
      </c>
      <c r="L83">
        <f t="shared" si="1"/>
        <v>1</v>
      </c>
    </row>
    <row r="84" spans="1:12" x14ac:dyDescent="0.2">
      <c r="A84" s="17">
        <f>DATE(YEAR(Parameters!$B$7), MONTH(Parameters!$B$6)+ROW($A84)-ROW($A$4), 1)</f>
        <v>43709</v>
      </c>
      <c r="B84" s="18">
        <f>IF(VLOOKUP(CONCATENATE("SATD",YEAR($A84),IF(MONTH($A84)&lt;10,CONCATENATE(0,MONTH($A84)),MONTH($A84))),Query!$A:$E,3,FALSE)=0,#N/A,VLOOKUP(CONCATENATE("SATD",YEAR($A84),IF(MONTH($A84)&lt;10,CONCATENATE(0,MONTH($A84)),MONTH($A84))),Query!$A:$E,3,FALSE)/VLOOKUP(CONCATENATE("SATD",YEAR($A$4),IF(MONTH($A$4)&lt;10,CONCATENATE(0,MONTH($A$4)),MONTH($A$4))),Query!$A:$E,3,FALSE)*100)</f>
        <v>120.26200873362444</v>
      </c>
      <c r="C84" s="18">
        <f>IF(VLOOKUP(CONCATENATE("SATD",YEAR($A84),IF(MONTH($A84)&lt;10,CONCATENATE(0,MONTH($A84)),MONTH($A84))),Query!$A:$E,4,FALSE)=0,#N/A,VLOOKUP(CONCATENATE("SATD",YEAR($A84),IF(MONTH($A84)&lt;10,CONCATENATE(0,MONTH($A84)),MONTH($A84))),Query!$A:$E,4,FALSE)/VLOOKUP(CONCATENATE("SATD",YEAR($A$4),IF(MONTH($A$4)&lt;10,CONCATENATE(0,MONTH($A$4)),MONTH($A$4))),Query!$A:$E,4,FALSE)*100)</f>
        <v>104.3662450958375</v>
      </c>
      <c r="D84" s="18">
        <f>IF(VLOOKUP(CONCATENATE("SATD",YEAR($A84),IF(MONTH($A84)&lt;10,CONCATENATE(0,MONTH($A84)),MONTH($A84))),Query!$A:$E,5,FALSE)=0,#N/A,VLOOKUP(CONCATENATE("SATD",YEAR($A84),IF(MONTH($A84)&lt;10,CONCATENATE(0,MONTH($A84)),MONTH($A84))),Query!$A:$E,5,FALSE)/VLOOKUP(CONCATENATE("SATD",YEAR($A$4),IF(MONTH($A$4)&lt;10,CONCATENATE(0,MONTH($A$4)),MONTH($A$4))),Query!$A:$E,5,FALSE)*100)</f>
        <v>97.693261540969672</v>
      </c>
      <c r="F84" s="4">
        <f>(B84-VLOOKUP(DATE(YEAR($A84)-1,MONTH($A84),1),$A$4:D$143,2,FALSE))/VLOOKUP(DATE(YEAR($A84)-1,MONTH($A84),1),$A$4:$D$143,2,FALSE)*100</f>
        <v>-0.64935064935065201</v>
      </c>
      <c r="G84" s="4">
        <f>(C84-VLOOKUP(DATE(YEAR($A84)-1,MONTH($A84),1),$A$4:F$143,2,FALSE))/VLOOKUP(DATE(YEAR($A84)-1,MONTH($A84),1),$A$4:$D$143,2,FALSE)*100</f>
        <v>-13.781132298171755</v>
      </c>
      <c r="H84" s="4">
        <f>(D84-VLOOKUP(DATE(YEAR($A84)-1,MONTH($A84),1),$A$4:G$143,2,FALSE))/VLOOKUP(DATE(YEAR($A84)-1,MONTH($A84),1),$A$4:$D$143,2,FALSE)*100</f>
        <v>-19.293806302734282</v>
      </c>
      <c r="J84" s="2">
        <f>(Table5[[#This Row],[TSI Freight]]-B83)/B83</f>
        <v>-2.6166902404526311E-2</v>
      </c>
      <c r="L84">
        <f t="shared" si="1"/>
        <v>36</v>
      </c>
    </row>
    <row r="85" spans="1:12" x14ac:dyDescent="0.2">
      <c r="A85" s="17">
        <f>DATE(YEAR(Parameters!$B$7), MONTH(Parameters!$B$6)+ROW($A85)-ROW($A$4), 1)</f>
        <v>43739</v>
      </c>
      <c r="B85" s="18">
        <f>IF(VLOOKUP(CONCATENATE("SATD",YEAR($A85),IF(MONTH($A85)&lt;10,CONCATENATE(0,MONTH($A85)),MONTH($A85))),Query!$A:$E,3,FALSE)=0,#N/A,VLOOKUP(CONCATENATE("SATD",YEAR($A85),IF(MONTH($A85)&lt;10,CONCATENATE(0,MONTH($A85)),MONTH($A85))),Query!$A:$E,3,FALSE)/VLOOKUP(CONCATENATE("SATD",YEAR($A$4),IF(MONTH($A$4)&lt;10,CONCATENATE(0,MONTH($A$4)),MONTH($A$4))),Query!$A:$E,3,FALSE)*100)</f>
        <v>120.17467248908295</v>
      </c>
      <c r="C85" s="18">
        <f>IF(VLOOKUP(CONCATENATE("SATD",YEAR($A85),IF(MONTH($A85)&lt;10,CONCATENATE(0,MONTH($A85)),MONTH($A85))),Query!$A:$E,4,FALSE)=0,#N/A,VLOOKUP(CONCATENATE("SATD",YEAR($A85),IF(MONTH($A85)&lt;10,CONCATENATE(0,MONTH($A85)),MONTH($A85))),Query!$A:$E,4,FALSE)/VLOOKUP(CONCATENATE("SATD",YEAR($A$4),IF(MONTH($A$4)&lt;10,CONCATENATE(0,MONTH($A$4)),MONTH($A$4))),Query!$A:$E,4,FALSE)*100)</f>
        <v>103.4777170247247</v>
      </c>
      <c r="D85" s="18">
        <f>IF(VLOOKUP(CONCATENATE("SATD",YEAR($A85),IF(MONTH($A85)&lt;10,CONCATENATE(0,MONTH($A85)),MONTH($A85))),Query!$A:$E,5,FALSE)=0,#N/A,VLOOKUP(CONCATENATE("SATD",YEAR($A85),IF(MONTH($A85)&lt;10,CONCATENATE(0,MONTH($A85)),MONTH($A85))),Query!$A:$E,5,FALSE)/VLOOKUP(CONCATENATE("SATD",YEAR($A$4),IF(MONTH($A$4)&lt;10,CONCATENATE(0,MONTH($A$4)),MONTH($A$4))),Query!$A:$E,5,FALSE)*100)</f>
        <v>96.681592257319537</v>
      </c>
      <c r="F85" s="4">
        <f>(B85-VLOOKUP(DATE(YEAR($A85)-1,MONTH($A85),1),$A$4:D$143,2,FALSE))/VLOOKUP(DATE(YEAR($A85)-1,MONTH($A85),1),$A$4:$D$143,2,FALSE)*100</f>
        <v>-1.5736766809728402</v>
      </c>
      <c r="G85" s="4">
        <f>(C85-VLOOKUP(DATE(YEAR($A85)-1,MONTH($A85),1),$A$4:F$143,2,FALSE))/VLOOKUP(DATE(YEAR($A85)-1,MONTH($A85),1),$A$4:$D$143,2,FALSE)*100</f>
        <v>-15.248937057718335</v>
      </c>
      <c r="H85" s="4">
        <f>(D85-VLOOKUP(DATE(YEAR($A85)-1,MONTH($A85),1),$A$4:G$143,2,FALSE))/VLOOKUP(DATE(YEAR($A85)-1,MONTH($A85),1),$A$4:$D$143,2,FALSE)*100</f>
        <v>-20.81514797236705</v>
      </c>
      <c r="J85" s="2">
        <f>(Table5[[#This Row],[TSI Freight]]-B84)/B84</f>
        <v>-7.2621641249096469E-4</v>
      </c>
      <c r="L85">
        <f t="shared" si="1"/>
        <v>38</v>
      </c>
    </row>
    <row r="86" spans="1:12" x14ac:dyDescent="0.2">
      <c r="A86" s="17">
        <f>DATE(YEAR(Parameters!$B$7), MONTH(Parameters!$B$6)+ROW($A86)-ROW($A$4), 1)</f>
        <v>43770</v>
      </c>
      <c r="B86" s="18">
        <f>IF(VLOOKUP(CONCATENATE("SATD",YEAR($A86),IF(MONTH($A86)&lt;10,CONCATENATE(0,MONTH($A86)),MONTH($A86))),Query!$A:$E,3,FALSE)=0,#N/A,VLOOKUP(CONCATENATE("SATD",YEAR($A86),IF(MONTH($A86)&lt;10,CONCATENATE(0,MONTH($A86)),MONTH($A86))),Query!$A:$E,3,FALSE)/VLOOKUP(CONCATENATE("SATD",YEAR($A$4),IF(MONTH($A$4)&lt;10,CONCATENATE(0,MONTH($A$4)),MONTH($A$4))),Query!$A:$E,3,FALSE)*100)</f>
        <v>119.91266375545852</v>
      </c>
      <c r="C86" s="18">
        <f>IF(VLOOKUP(CONCATENATE("SATD",YEAR($A86),IF(MONTH($A86)&lt;10,CONCATENATE(0,MONTH($A86)),MONTH($A86))),Query!$A:$E,4,FALSE)=0,#N/A,VLOOKUP(CONCATENATE("SATD",YEAR($A86),IF(MONTH($A86)&lt;10,CONCATENATE(0,MONTH($A86)),MONTH($A86))),Query!$A:$E,4,FALSE)/VLOOKUP(CONCATENATE("SATD",YEAR($A$4),IF(MONTH($A$4)&lt;10,CONCATENATE(0,MONTH($A$4)),MONTH($A$4))),Query!$A:$E,4,FALSE)*100)</f>
        <v>104.04976490026559</v>
      </c>
      <c r="D86" s="18">
        <f>IF(VLOOKUP(CONCATENATE("SATD",YEAR($A86),IF(MONTH($A86)&lt;10,CONCATENATE(0,MONTH($A86)),MONTH($A86))),Query!$A:$E,5,FALSE)=0,#N/A,VLOOKUP(CONCATENATE("SATD",YEAR($A86),IF(MONTH($A86)&lt;10,CONCATENATE(0,MONTH($A86)),MONTH($A86))),Query!$A:$E,5,FALSE)/VLOOKUP(CONCATENATE("SATD",YEAR($A$4),IF(MONTH($A$4)&lt;10,CONCATENATE(0,MONTH($A$4)),MONTH($A$4))),Query!$A:$E,5,FALSE)*100)</f>
        <v>96.187039787296285</v>
      </c>
      <c r="F86" s="4">
        <f>(B86-VLOOKUP(DATE(YEAR($A86)-1,MONTH($A86),1),$A$4:D$143,2,FALSE))/VLOOKUP(DATE(YEAR($A86)-1,MONTH($A86),1),$A$4:$D$143,2,FALSE)*100</f>
        <v>-1.7882689556509295</v>
      </c>
      <c r="G86" s="4">
        <f>(C86-VLOOKUP(DATE(YEAR($A86)-1,MONTH($A86),1),$A$4:F$143,2,FALSE))/VLOOKUP(DATE(YEAR($A86)-1,MONTH($A86),1),$A$4:$D$143,2,FALSE)*100</f>
        <v>-14.7804142984234</v>
      </c>
      <c r="H86" s="4">
        <f>(D86-VLOOKUP(DATE(YEAR($A86)-1,MONTH($A86),1),$A$4:G$143,2,FALSE))/VLOOKUP(DATE(YEAR($A86)-1,MONTH($A86),1),$A$4:$D$143,2,FALSE)*100</f>
        <v>-21.220199888087095</v>
      </c>
      <c r="J86" s="2">
        <f>(Table5[[#This Row],[TSI Freight]]-B85)/B85</f>
        <v>-2.1802325581393076E-3</v>
      </c>
      <c r="L86">
        <f t="shared" si="1"/>
        <v>40</v>
      </c>
    </row>
    <row r="87" spans="1:12" x14ac:dyDescent="0.2">
      <c r="A87" s="17">
        <f>DATE(YEAR(Parameters!$B$7), MONTH(Parameters!$B$6)+ROW($A87)-ROW($A$4), 1)</f>
        <v>43800</v>
      </c>
      <c r="B87" s="18">
        <f>IF(VLOOKUP(CONCATENATE("SATD",YEAR($A87),IF(MONTH($A87)&lt;10,CONCATENATE(0,MONTH($A87)),MONTH($A87))),Query!$A:$E,3,FALSE)=0,#N/A,VLOOKUP(CONCATENATE("SATD",YEAR($A87),IF(MONTH($A87)&lt;10,CONCATENATE(0,MONTH($A87)),MONTH($A87))),Query!$A:$E,3,FALSE)/VLOOKUP(CONCATENATE("SATD",YEAR($A$4),IF(MONTH($A$4)&lt;10,CONCATENATE(0,MONTH($A$4)),MONTH($A$4))),Query!$A:$E,3,FALSE)*100)</f>
        <v>118.77729257641923</v>
      </c>
      <c r="C87" s="18">
        <f>IF(VLOOKUP(CONCATENATE("SATD",YEAR($A87),IF(MONTH($A87)&lt;10,CONCATENATE(0,MONTH($A87)),MONTH($A87))),Query!$A:$E,4,FALSE)=0,#N/A,VLOOKUP(CONCATENATE("SATD",YEAR($A87),IF(MONTH($A87)&lt;10,CONCATENATE(0,MONTH($A87)),MONTH($A87))),Query!$A:$E,4,FALSE)/VLOOKUP(CONCATENATE("SATD",YEAR($A$4),IF(MONTH($A$4)&lt;10,CONCATENATE(0,MONTH($A$4)),MONTH($A$4))),Query!$A:$E,4,FALSE)*100)</f>
        <v>103.83860834246386</v>
      </c>
      <c r="D87" s="18">
        <f>IF(VLOOKUP(CONCATENATE("SATD",YEAR($A87),IF(MONTH($A87)&lt;10,CONCATENATE(0,MONTH($A87)),MONTH($A87))),Query!$A:$E,5,FALSE)=0,#N/A,VLOOKUP(CONCATENATE("SATD",YEAR($A87),IF(MONTH($A87)&lt;10,CONCATENATE(0,MONTH($A87)),MONTH($A87))),Query!$A:$E,5,FALSE)/VLOOKUP(CONCATENATE("SATD",YEAR($A$4),IF(MONTH($A$4)&lt;10,CONCATENATE(0,MONTH($A$4)),MONTH($A$4))),Query!$A:$E,5,FALSE)*100)</f>
        <v>96.013149429128319</v>
      </c>
      <c r="F87" s="4">
        <f>(B87-VLOOKUP(DATE(YEAR($A87)-1,MONTH($A87),1),$A$4:D$143,2,FALSE))/VLOOKUP(DATE(YEAR($A87)-1,MONTH($A87),1),$A$4:$D$143,2,FALSE)*100</f>
        <v>-1.3062409288824317</v>
      </c>
      <c r="G87" s="4">
        <f>(C87-VLOOKUP(DATE(YEAR($A87)-1,MONTH($A87),1),$A$4:F$143,2,FALSE))/VLOOKUP(DATE(YEAR($A87)-1,MONTH($A87),1),$A$4:$D$143,2,FALSE)*100</f>
        <v>-13.719008307604419</v>
      </c>
      <c r="H87" s="4">
        <f>(D87-VLOOKUP(DATE(YEAR($A87)-1,MONTH($A87),1),$A$4:G$143,2,FALSE))/VLOOKUP(DATE(YEAR($A87)-1,MONTH($A87),1),$A$4:$D$143,2,FALSE)*100</f>
        <v>-20.221294559976837</v>
      </c>
      <c r="J87" s="2">
        <f>(Table5[[#This Row],[TSI Freight]]-B86)/B86</f>
        <v>-9.4683175528040373E-3</v>
      </c>
      <c r="L87">
        <f t="shared" si="1"/>
        <v>51</v>
      </c>
    </row>
    <row r="88" spans="1:12" x14ac:dyDescent="0.2">
      <c r="A88" s="17">
        <f>DATE(YEAR(Parameters!$B$7), MONTH(Parameters!$B$6)+ROW($A88)-ROW($A$4), 1)</f>
        <v>43831</v>
      </c>
      <c r="B88" s="18">
        <f>IF(VLOOKUP(CONCATENATE("SATD",YEAR($A88),IF(MONTH($A88)&lt;10,CONCATENATE(0,MONTH($A88)),MONTH($A88))),Query!$A:$E,3,FALSE)=0,#N/A,VLOOKUP(CONCATENATE("SATD",YEAR($A88),IF(MONTH($A88)&lt;10,CONCATENATE(0,MONTH($A88)),MONTH($A88))),Query!$A:$E,3,FALSE)/VLOOKUP(CONCATENATE("SATD",YEAR($A$4),IF(MONTH($A$4)&lt;10,CONCATENATE(0,MONTH($A$4)),MONTH($A$4))),Query!$A:$E,3,FALSE)*100)</f>
        <v>118.68995633187774</v>
      </c>
      <c r="C88" s="18">
        <f>IF(VLOOKUP(CONCATENATE("SATD",YEAR($A88),IF(MONTH($A88)&lt;10,CONCATENATE(0,MONTH($A88)),MONTH($A88))),Query!$A:$E,4,FALSE)=0,#N/A,VLOOKUP(CONCATENATE("SATD",YEAR($A88),IF(MONTH($A88)&lt;10,CONCATENATE(0,MONTH($A88)),MONTH($A88))),Query!$A:$E,4,FALSE)/VLOOKUP(CONCATENATE("SATD",YEAR($A$4),IF(MONTH($A$4)&lt;10,CONCATENATE(0,MONTH($A$4)),MONTH($A$4))),Query!$A:$E,4,FALSE)*100)</f>
        <v>103.22245491599674</v>
      </c>
      <c r="D88" s="18">
        <f>IF(VLOOKUP(CONCATENATE("SATD",YEAR($A88),IF(MONTH($A88)&lt;10,CONCATENATE(0,MONTH($A88)),MONTH($A88))),Query!$A:$E,5,FALSE)=0,#N/A,VLOOKUP(CONCATENATE("SATD",YEAR($A88),IF(MONTH($A88)&lt;10,CONCATENATE(0,MONTH($A88)),MONTH($A88))),Query!$A:$E,5,FALSE)/VLOOKUP(CONCATENATE("SATD",YEAR($A$4),IF(MONTH($A$4)&lt;10,CONCATENATE(0,MONTH($A$4)),MONTH($A$4))),Query!$A:$E,5,FALSE)*100)</f>
        <v>94.788671460457607</v>
      </c>
      <c r="F88" s="4">
        <f>(B88-VLOOKUP(DATE(YEAR($A88)-1,MONTH($A88),1),$A$4:D$143,2,FALSE))/VLOOKUP(DATE(YEAR($A88)-1,MONTH($A88),1),$A$4:$D$143,2,FALSE)*100</f>
        <v>-1.5217391304347654</v>
      </c>
      <c r="G88" s="4">
        <f>(C88-VLOOKUP(DATE(YEAR($A88)-1,MONTH($A88),1),$A$4:F$143,2,FALSE))/VLOOKUP(DATE(YEAR($A88)-1,MONTH($A88),1),$A$4:$D$143,2,FALSE)*100</f>
        <v>-14.355281971872266</v>
      </c>
      <c r="H88" s="4">
        <f>(D88-VLOOKUP(DATE(YEAR($A88)-1,MONTH($A88),1),$A$4:G$143,2,FALSE))/VLOOKUP(DATE(YEAR($A88)-1,MONTH($A88),1),$A$4:$D$143,2,FALSE)*100</f>
        <v>-21.352877665055093</v>
      </c>
      <c r="J88" s="2">
        <f>(Table5[[#This Row],[TSI Freight]]-B87)/B87</f>
        <v>-7.3529411764710153E-4</v>
      </c>
      <c r="L88">
        <f t="shared" si="1"/>
        <v>53</v>
      </c>
    </row>
    <row r="89" spans="1:12" x14ac:dyDescent="0.2">
      <c r="A89" s="17">
        <f>DATE(YEAR(Parameters!$B$7), MONTH(Parameters!$B$6)+ROW($A89)-ROW($A$4), 1)</f>
        <v>43862</v>
      </c>
      <c r="B89" s="18">
        <f>IF(VLOOKUP(CONCATENATE("SATD",YEAR($A89),IF(MONTH($A89)&lt;10,CONCATENATE(0,MONTH($A89)),MONTH($A89))),Query!$A:$E,3,FALSE)=0,#N/A,VLOOKUP(CONCATENATE("SATD",YEAR($A89),IF(MONTH($A89)&lt;10,CONCATENATE(0,MONTH($A89)),MONTH($A89))),Query!$A:$E,3,FALSE)/VLOOKUP(CONCATENATE("SATD",YEAR($A$4),IF(MONTH($A$4)&lt;10,CONCATENATE(0,MONTH($A$4)),MONTH($A$4))),Query!$A:$E,3,FALSE)*100)</f>
        <v>118.60262008733626</v>
      </c>
      <c r="C89" s="18">
        <f>IF(VLOOKUP(CONCATENATE("SATD",YEAR($A89),IF(MONTH($A89)&lt;10,CONCATENATE(0,MONTH($A89)),MONTH($A89))),Query!$A:$E,4,FALSE)=0,#N/A,VLOOKUP(CONCATENATE("SATD",YEAR($A89),IF(MONTH($A89)&lt;10,CONCATENATE(0,MONTH($A89)),MONTH($A89))),Query!$A:$E,4,FALSE)/VLOOKUP(CONCATENATE("SATD",YEAR($A$4),IF(MONTH($A$4)&lt;10,CONCATENATE(0,MONTH($A$4)),MONTH($A$4))),Query!$A:$E,4,FALSE)*100)</f>
        <v>103.56327974199723</v>
      </c>
      <c r="D89" s="18">
        <f>IF(VLOOKUP(CONCATENATE("SATD",YEAR($A89),IF(MONTH($A89)&lt;10,CONCATENATE(0,MONTH($A89)),MONTH($A89))),Query!$A:$E,5,FALSE)=0,#N/A,VLOOKUP(CONCATENATE("SATD",YEAR($A89),IF(MONTH($A89)&lt;10,CONCATENATE(0,MONTH($A89)),MONTH($A89))),Query!$A:$E,5,FALSE)/VLOOKUP(CONCATENATE("SATD",YEAR($A$4),IF(MONTH($A$4)&lt;10,CONCATENATE(0,MONTH($A$4)),MONTH($A$4))),Query!$A:$E,5,FALSE)*100)</f>
        <v>94.600497248825093</v>
      </c>
      <c r="F89" s="4">
        <f>(B89-VLOOKUP(DATE(YEAR($A89)-1,MONTH($A89),1),$A$4:D$143,2,FALSE))/VLOOKUP(DATE(YEAR($A89)-1,MONTH($A89),1),$A$4:$D$143,2,FALSE)*100</f>
        <v>-0.94821298322390823</v>
      </c>
      <c r="G89" s="4">
        <f>(C89-VLOOKUP(DATE(YEAR($A89)-1,MONTH($A89),1),$A$4:F$143,2,FALSE))/VLOOKUP(DATE(YEAR($A89)-1,MONTH($A89),1),$A$4:$D$143,2,FALSE)*100</f>
        <v>-13.508420638521637</v>
      </c>
      <c r="H89" s="4">
        <f>(D89-VLOOKUP(DATE(YEAR($A89)-1,MONTH($A89),1),$A$4:G$143,2,FALSE))/VLOOKUP(DATE(YEAR($A89)-1,MONTH($A89),1),$A$4:$D$143,2,FALSE)*100</f>
        <v>-20.993749562432725</v>
      </c>
      <c r="J89" s="2">
        <f>(Table5[[#This Row],[TSI Freight]]-B88)/B88</f>
        <v>-7.3583517292118877E-4</v>
      </c>
      <c r="L89">
        <f t="shared" si="1"/>
        <v>58</v>
      </c>
    </row>
    <row r="90" spans="1:12" x14ac:dyDescent="0.2">
      <c r="A90" s="17">
        <f>DATE(YEAR(Parameters!$B$7), MONTH(Parameters!$B$6)+ROW($A90)-ROW($A$4), 1)</f>
        <v>43891</v>
      </c>
      <c r="B90" s="18">
        <f>IF(VLOOKUP(CONCATENATE("SATD",YEAR($A90),IF(MONTH($A90)&lt;10,CONCATENATE(0,MONTH($A90)),MONTH($A90))),Query!$A:$E,3,FALSE)=0,#N/A,VLOOKUP(CONCATENATE("SATD",YEAR($A90),IF(MONTH($A90)&lt;10,CONCATENATE(0,MONTH($A90)),MONTH($A90))),Query!$A:$E,3,FALSE)/VLOOKUP(CONCATENATE("SATD",YEAR($A$4),IF(MONTH($A$4)&lt;10,CONCATENATE(0,MONTH($A$4)),MONTH($A$4))),Query!$A:$E,3,FALSE)*100)</f>
        <v>117.29257641921397</v>
      </c>
      <c r="C90" s="18">
        <f>IF(VLOOKUP(CONCATENATE("SATD",YEAR($A90),IF(MONTH($A90)&lt;10,CONCATENATE(0,MONTH($A90)),MONTH($A90))),Query!$A:$E,4,FALSE)=0,#N/A,VLOOKUP(CONCATENATE("SATD",YEAR($A90),IF(MONTH($A90)&lt;10,CONCATENATE(0,MONTH($A90)),MONTH($A90))),Query!$A:$E,4,FALSE)/VLOOKUP(CONCATENATE("SATD",YEAR($A$4),IF(MONTH($A$4)&lt;10,CONCATENATE(0,MONTH($A$4)),MONTH($A$4))),Query!$A:$E,4,FALSE)*100)</f>
        <v>99.42184049237575</v>
      </c>
      <c r="D90" s="18">
        <f>IF(VLOOKUP(CONCATENATE("SATD",YEAR($A90),IF(MONTH($A90)&lt;10,CONCATENATE(0,MONTH($A90)),MONTH($A90))),Query!$A:$E,5,FALSE)=0,#N/A,VLOOKUP(CONCATENATE("SATD",YEAR($A90),IF(MONTH($A90)&lt;10,CONCATENATE(0,MONTH($A90)),MONTH($A90))),Query!$A:$E,5,FALSE)/VLOOKUP(CONCATENATE("SATD",YEAR($A$4),IF(MONTH($A$4)&lt;10,CONCATENATE(0,MONTH($A$4)),MONTH($A$4))),Query!$A:$E,5,FALSE)*100)</f>
        <v>89.160213059791346</v>
      </c>
      <c r="F90" s="4">
        <f>(B90-VLOOKUP(DATE(YEAR($A90)-1,MONTH($A90),1),$A$4:D$143,2,FALSE))/VLOOKUP(DATE(YEAR($A90)-1,MONTH($A90),1),$A$4:$D$143,2,FALSE)*100</f>
        <v>-2.1137026239066867</v>
      </c>
      <c r="G90" s="4">
        <f>(C90-VLOOKUP(DATE(YEAR($A90)-1,MONTH($A90),1),$A$4:F$143,2,FALSE))/VLOOKUP(DATE(YEAR($A90)-1,MONTH($A90),1),$A$4:$D$143,2,FALSE)*100</f>
        <v>-17.027691425823427</v>
      </c>
      <c r="H90" s="4">
        <f>(D90-VLOOKUP(DATE(YEAR($A90)-1,MONTH($A90),1),$A$4:G$143,2,FALSE))/VLOOKUP(DATE(YEAR($A90)-1,MONTH($A90),1),$A$4:$D$143,2,FALSE)*100</f>
        <v>-25.591513153453999</v>
      </c>
      <c r="J90" s="2">
        <f>(Table5[[#This Row],[TSI Freight]]-B89)/B89</f>
        <v>-1.1045655375552445E-2</v>
      </c>
      <c r="L90">
        <f t="shared" si="1"/>
        <v>65</v>
      </c>
    </row>
    <row r="91" spans="1:12" x14ac:dyDescent="0.2">
      <c r="A91" s="17">
        <f>DATE(YEAR(Parameters!$B$7), MONTH(Parameters!$B$6)+ROW($A91)-ROW($A$4), 1)</f>
        <v>43922</v>
      </c>
      <c r="B91" s="18">
        <f>IF(VLOOKUP(CONCATENATE("SATD",YEAR($A91),IF(MONTH($A91)&lt;10,CONCATENATE(0,MONTH($A91)),MONTH($A91))),Query!$A:$E,3,FALSE)=0,#N/A,VLOOKUP(CONCATENATE("SATD",YEAR($A91),IF(MONTH($A91)&lt;10,CONCATENATE(0,MONTH($A91)),MONTH($A91))),Query!$A:$E,3,FALSE)/VLOOKUP(CONCATENATE("SATD",YEAR($A$4),IF(MONTH($A$4)&lt;10,CONCATENATE(0,MONTH($A$4)),MONTH($A$4))),Query!$A:$E,3,FALSE)*100)</f>
        <v>108.64628820960701</v>
      </c>
      <c r="C91" s="18">
        <f>IF(VLOOKUP(CONCATENATE("SATD",YEAR($A91),IF(MONTH($A91)&lt;10,CONCATENATE(0,MONTH($A91)),MONTH($A91))),Query!$A:$E,4,FALSE)=0,#N/A,VLOOKUP(CONCATENATE("SATD",YEAR($A91),IF(MONTH($A91)&lt;10,CONCATENATE(0,MONTH($A91)),MONTH($A91))),Query!$A:$E,4,FALSE)/VLOOKUP(CONCATENATE("SATD",YEAR($A$4),IF(MONTH($A$4)&lt;10,CONCATENATE(0,MONTH($A$4)),MONTH($A$4))),Query!$A:$E,4,FALSE)*100)</f>
        <v>86.256590364875223</v>
      </c>
      <c r="D91" s="18">
        <f>IF(VLOOKUP(CONCATENATE("SATD",YEAR($A91),IF(MONTH($A91)&lt;10,CONCATENATE(0,MONTH($A91)),MONTH($A91))),Query!$A:$E,5,FALSE)=0,#N/A,VLOOKUP(CONCATENATE("SATD",YEAR($A91),IF(MONTH($A91)&lt;10,CONCATENATE(0,MONTH($A91)),MONTH($A91))),Query!$A:$E,5,FALSE)/VLOOKUP(CONCATENATE("SATD",YEAR($A$4),IF(MONTH($A$4)&lt;10,CONCATENATE(0,MONTH($A$4)),MONTH($A$4))),Query!$A:$E,5,FALSE)*100)</f>
        <v>76.350703741157375</v>
      </c>
      <c r="F91" s="4">
        <f>(B91-VLOOKUP(DATE(YEAR($A91)-1,MONTH($A91),1),$A$4:D$143,2,FALSE))/VLOOKUP(DATE(YEAR($A91)-1,MONTH($A91),1),$A$4:$D$143,2,FALSE)*100</f>
        <v>-10.050614605929136</v>
      </c>
      <c r="G91" s="4">
        <f>(C91-VLOOKUP(DATE(YEAR($A91)-1,MONTH($A91),1),$A$4:F$143,2,FALSE))/VLOOKUP(DATE(YEAR($A91)-1,MONTH($A91),1),$A$4:$D$143,2,FALSE)*100</f>
        <v>-28.587276957496659</v>
      </c>
      <c r="H91" s="4">
        <f>(D91-VLOOKUP(DATE(YEAR($A91)-1,MONTH($A91),1),$A$4:G$143,2,FALSE))/VLOOKUP(DATE(YEAR($A91)-1,MONTH($A91),1),$A$4:$D$143,2,FALSE)*100</f>
        <v>-36.788462918564584</v>
      </c>
      <c r="J91" s="2">
        <f>(Table5[[#This Row],[TSI Freight]]-B90)/B90</f>
        <v>-7.3715562174236596E-2</v>
      </c>
      <c r="L91">
        <f t="shared" si="1"/>
        <v>92</v>
      </c>
    </row>
    <row r="92" spans="1:12" x14ac:dyDescent="0.2">
      <c r="A92" s="17">
        <f>DATE(YEAR(Parameters!$B$7), MONTH(Parameters!$B$6)+ROW($A92)-ROW($A$4), 1)</f>
        <v>43952</v>
      </c>
      <c r="B92" s="18">
        <f>IF(VLOOKUP(CONCATENATE("SATD",YEAR($A92),IF(MONTH($A92)&lt;10,CONCATENATE(0,MONTH($A92)),MONTH($A92))),Query!$A:$E,3,FALSE)=0,#N/A,VLOOKUP(CONCATENATE("SATD",YEAR($A92),IF(MONTH($A92)&lt;10,CONCATENATE(0,MONTH($A92)),MONTH($A92))),Query!$A:$E,3,FALSE)/VLOOKUP(CONCATENATE("SATD",YEAR($A$4),IF(MONTH($A$4)&lt;10,CONCATENATE(0,MONTH($A$4)),MONTH($A$4))),Query!$A:$E,3,FALSE)*100)</f>
        <v>109.95633187772927</v>
      </c>
      <c r="C92" s="18">
        <f>IF(VLOOKUP(CONCATENATE("SATD",YEAR($A92),IF(MONTH($A92)&lt;10,CONCATENATE(0,MONTH($A92)),MONTH($A92))),Query!$A:$E,4,FALSE)=0,#N/A,VLOOKUP(CONCATENATE("SATD",YEAR($A92),IF(MONTH($A92)&lt;10,CONCATENATE(0,MONTH($A92)),MONTH($A92))),Query!$A:$E,4,FALSE)/VLOOKUP(CONCATENATE("SATD",YEAR($A$4),IF(MONTH($A$4)&lt;10,CONCATENATE(0,MONTH($A$4)),MONTH($A$4))),Query!$A:$E,4,FALSE)*100)</f>
        <v>87.610925949672506</v>
      </c>
      <c r="D92" s="18">
        <f>IF(VLOOKUP(CONCATENATE("SATD",YEAR($A92),IF(MONTH($A92)&lt;10,CONCATENATE(0,MONTH($A92)),MONTH($A92))),Query!$A:$E,5,FALSE)=0,#N/A,VLOOKUP(CONCATENATE("SATD",YEAR($A92),IF(MONTH($A92)&lt;10,CONCATENATE(0,MONTH($A92)),MONTH($A92))),Query!$A:$E,5,FALSE)/VLOOKUP(CONCATENATE("SATD",YEAR($A$4),IF(MONTH($A$4)&lt;10,CONCATENATE(0,MONTH($A$4)),MONTH($A$4))),Query!$A:$E,5,FALSE)*100)</f>
        <v>78.057106425864532</v>
      </c>
      <c r="F92" s="4">
        <f>(B92-VLOOKUP(DATE(YEAR($A92)-1,MONTH($A92),1),$A$4:D$143,2,FALSE))/VLOOKUP(DATE(YEAR($A92)-1,MONTH($A92),1),$A$4:$D$143,2,FALSE)*100</f>
        <v>-8.8341781317885442</v>
      </c>
      <c r="G92" s="4">
        <f>(C92-VLOOKUP(DATE(YEAR($A92)-1,MONTH($A92),1),$A$4:F$143,2,FALSE))/VLOOKUP(DATE(YEAR($A92)-1,MONTH($A92),1),$A$4:$D$143,2,FALSE)*100</f>
        <v>-27.360962916455449</v>
      </c>
      <c r="H92" s="4">
        <f>(D92-VLOOKUP(DATE(YEAR($A92)-1,MONTH($A92),1),$A$4:G$143,2,FALSE))/VLOOKUP(DATE(YEAR($A92)-1,MONTH($A92),1),$A$4:$D$143,2,FALSE)*100</f>
        <v>-35.282123926419338</v>
      </c>
      <c r="J92" s="2">
        <f>(Table5[[#This Row],[TSI Freight]]-B91)/B91</f>
        <v>1.2057877813504739E-2</v>
      </c>
      <c r="L92">
        <f t="shared" si="1"/>
        <v>86</v>
      </c>
    </row>
    <row r="93" spans="1:12" x14ac:dyDescent="0.2">
      <c r="A93" s="17">
        <f>DATE(YEAR(Parameters!$B$7), MONTH(Parameters!$B$6)+ROW($A93)-ROW($A$4), 1)</f>
        <v>43983</v>
      </c>
      <c r="B93" s="18">
        <f>IF(VLOOKUP(CONCATENATE("SATD",YEAR($A93),IF(MONTH($A93)&lt;10,CONCATENATE(0,MONTH($A93)),MONTH($A93))),Query!$A:$E,3,FALSE)=0,#N/A,VLOOKUP(CONCATENATE("SATD",YEAR($A93),IF(MONTH($A93)&lt;10,CONCATENATE(0,MONTH($A93)),MONTH($A93))),Query!$A:$E,3,FALSE)/VLOOKUP(CONCATENATE("SATD",YEAR($A$4),IF(MONTH($A$4)&lt;10,CONCATENATE(0,MONTH($A$4)),MONTH($A$4))),Query!$A:$E,3,FALSE)*100)</f>
        <v>112.57641921397381</v>
      </c>
      <c r="C93" s="18">
        <f>IF(VLOOKUP(CONCATENATE("SATD",YEAR($A93),IF(MONTH($A93)&lt;10,CONCATENATE(0,MONTH($A93)),MONTH($A93))),Query!$A:$E,4,FALSE)=0,#N/A,VLOOKUP(CONCATENATE("SATD",YEAR($A93),IF(MONTH($A93)&lt;10,CONCATENATE(0,MONTH($A93)),MONTH($A93))),Query!$A:$E,4,FALSE)/VLOOKUP(CONCATENATE("SATD",YEAR($A$4),IF(MONTH($A$4)&lt;10,CONCATENATE(0,MONTH($A$4)),MONTH($A$4))),Query!$A:$E,4,FALSE)*100)</f>
        <v>93.379992175433614</v>
      </c>
      <c r="D93" s="18">
        <f>IF(VLOOKUP(CONCATENATE("SATD",YEAR($A93),IF(MONTH($A93)&lt;10,CONCATENATE(0,MONTH($A93)),MONTH($A93))),Query!$A:$E,5,FALSE)=0,#N/A,VLOOKUP(CONCATENATE("SATD",YEAR($A93),IF(MONTH($A93)&lt;10,CONCATENATE(0,MONTH($A93)),MONTH($A93))),Query!$A:$E,5,FALSE)/VLOOKUP(CONCATENATE("SATD",YEAR($A$4),IF(MONTH($A$4)&lt;10,CONCATENATE(0,MONTH($A$4)),MONTH($A$4))),Query!$A:$E,5,FALSE)*100)</f>
        <v>86.363890429171022</v>
      </c>
      <c r="F93" s="4">
        <f>(B93-VLOOKUP(DATE(YEAR($A93)-1,MONTH($A93),1),$A$4:D$143,2,FALSE))/VLOOKUP(DATE(YEAR($A93)-1,MONTH($A93),1),$A$4:$D$143,2,FALSE)*100</f>
        <v>-5.9810357403355141</v>
      </c>
      <c r="G93" s="4">
        <f>(C93-VLOOKUP(DATE(YEAR($A93)-1,MONTH($A93),1),$A$4:F$143,2,FALSE))/VLOOKUP(DATE(YEAR($A93)-1,MONTH($A93),1),$A$4:$D$143,2,FALSE)*100</f>
        <v>-22.013062698124369</v>
      </c>
      <c r="H93" s="4">
        <f>(D93-VLOOKUP(DATE(YEAR($A93)-1,MONTH($A93),1),$A$4:G$143,2,FALSE))/VLOOKUP(DATE(YEAR($A93)-1,MONTH($A93),1),$A$4:$D$143,2,FALSE)*100</f>
        <v>-27.872607920203627</v>
      </c>
      <c r="J93" s="2">
        <f>(Table5[[#This Row],[TSI Freight]]-B92)/B92</f>
        <v>2.3828435266084157E-2</v>
      </c>
      <c r="L93">
        <f t="shared" si="1"/>
        <v>82</v>
      </c>
    </row>
    <row r="94" spans="1:12" x14ac:dyDescent="0.2">
      <c r="A94" s="17">
        <f>DATE(YEAR(Parameters!$B$7), MONTH(Parameters!$B$6)+ROW($A94)-ROW($A$4), 1)</f>
        <v>44013</v>
      </c>
      <c r="B94" s="18">
        <f>IF(VLOOKUP(CONCATENATE("SATD",YEAR($A94),IF(MONTH($A94)&lt;10,CONCATENATE(0,MONTH($A94)),MONTH($A94))),Query!$A:$E,3,FALSE)=0,#N/A,VLOOKUP(CONCATENATE("SATD",YEAR($A94),IF(MONTH($A94)&lt;10,CONCATENATE(0,MONTH($A94)),MONTH($A94))),Query!$A:$E,3,FALSE)/VLOOKUP(CONCATENATE("SATD",YEAR($A$4),IF(MONTH($A$4)&lt;10,CONCATENATE(0,MONTH($A$4)),MONTH($A$4))),Query!$A:$E,3,FALSE)*100)</f>
        <v>116.24454148471615</v>
      </c>
      <c r="C94" s="18">
        <f>IF(VLOOKUP(CONCATENATE("SATD",YEAR($A94),IF(MONTH($A94)&lt;10,CONCATENATE(0,MONTH($A94)),MONTH($A94))),Query!$A:$E,4,FALSE)=0,#N/A,VLOOKUP(CONCATENATE("SATD",YEAR($A94),IF(MONTH($A94)&lt;10,CONCATENATE(0,MONTH($A94)),MONTH($A94))),Query!$A:$E,4,FALSE)/VLOOKUP(CONCATENATE("SATD",YEAR($A$4),IF(MONTH($A$4)&lt;10,CONCATENATE(0,MONTH($A$4)),MONTH($A$4))),Query!$A:$E,4,FALSE)*100)</f>
        <v>96.771127880678904</v>
      </c>
      <c r="D94" s="18">
        <f>IF(VLOOKUP(CONCATENATE("SATD",YEAR($A94),IF(MONTH($A94)&lt;10,CONCATENATE(0,MONTH($A94)),MONTH($A94))),Query!$A:$E,5,FALSE)=0,#N/A,VLOOKUP(CONCATENATE("SATD",YEAR($A94),IF(MONTH($A94)&lt;10,CONCATENATE(0,MONTH($A94)),MONTH($A94))),Query!$A:$E,5,FALSE)/VLOOKUP(CONCATENATE("SATD",YEAR($A$4),IF(MONTH($A$4)&lt;10,CONCATENATE(0,MONTH($A$4)),MONTH($A$4))),Query!$A:$E,5,FALSE)*100)</f>
        <v>90.409532506129025</v>
      </c>
      <c r="F94" s="4">
        <f>(B94-VLOOKUP(DATE(YEAR($A94)-1,MONTH($A94),1),$A$4:D$143,2,FALSE))/VLOOKUP(DATE(YEAR($A94)-1,MONTH($A94),1),$A$4:$D$143,2,FALSE)*100</f>
        <v>-4.450825556353208</v>
      </c>
      <c r="G94" s="4">
        <f>(C94-VLOOKUP(DATE(YEAR($A94)-1,MONTH($A94),1),$A$4:F$143,2,FALSE))/VLOOKUP(DATE(YEAR($A94)-1,MONTH($A94),1),$A$4:$D$143,2,FALSE)*100</f>
        <v>-20.457328482859054</v>
      </c>
      <c r="H94" s="4">
        <f>(D94-VLOOKUP(DATE(YEAR($A94)-1,MONTH($A94),1),$A$4:G$143,2,FALSE))/VLOOKUP(DATE(YEAR($A94)-1,MONTH($A94),1),$A$4:$D$143,2,FALSE)*100</f>
        <v>-25.686349806519935</v>
      </c>
      <c r="J94" s="2">
        <f>(Table5[[#This Row],[TSI Freight]]-B93)/B93</f>
        <v>3.2583397982932381E-2</v>
      </c>
      <c r="L94">
        <f t="shared" si="1"/>
        <v>71</v>
      </c>
    </row>
    <row r="95" spans="1:12" x14ac:dyDescent="0.2">
      <c r="A95" s="17">
        <f>DATE(YEAR(Parameters!$B$7), MONTH(Parameters!$B$6)+ROW($A95)-ROW($A$4), 1)</f>
        <v>44044</v>
      </c>
      <c r="B95" s="18">
        <f>IF(VLOOKUP(CONCATENATE("SATD",YEAR($A95),IF(MONTH($A95)&lt;10,CONCATENATE(0,MONTH($A95)),MONTH($A95))),Query!$A:$E,3,FALSE)=0,#N/A,VLOOKUP(CONCATENATE("SATD",YEAR($A95),IF(MONTH($A95)&lt;10,CONCATENATE(0,MONTH($A95)),MONTH($A95))),Query!$A:$E,3,FALSE)/VLOOKUP(CONCATENATE("SATD",YEAR($A$4),IF(MONTH($A$4)&lt;10,CONCATENATE(0,MONTH($A$4)),MONTH($A$4))),Query!$A:$E,3,FALSE)*100)</f>
        <v>115.02183406113535</v>
      </c>
      <c r="C95" s="18">
        <f>IF(VLOOKUP(CONCATENATE("SATD",YEAR($A95),IF(MONTH($A95)&lt;10,CONCATENATE(0,MONTH($A95)),MONTH($A95))),Query!$A:$E,4,FALSE)=0,#N/A,VLOOKUP(CONCATENATE("SATD",YEAR($A95),IF(MONTH($A95)&lt;10,CONCATENATE(0,MONTH($A95)),MONTH($A95))),Query!$A:$E,4,FALSE)/VLOOKUP(CONCATENATE("SATD",YEAR($A$4),IF(MONTH($A$4)&lt;10,CONCATENATE(0,MONTH($A$4)),MONTH($A$4))),Query!$A:$E,4,FALSE)*100)</f>
        <v>97.714049394428471</v>
      </c>
      <c r="D95" s="18">
        <f>IF(VLOOKUP(CONCATENATE("SATD",YEAR($A95),IF(MONTH($A95)&lt;10,CONCATENATE(0,MONTH($A95)),MONTH($A95))),Query!$A:$E,5,FALSE)=0,#N/A,VLOOKUP(CONCATENATE("SATD",YEAR($A95),IF(MONTH($A95)&lt;10,CONCATENATE(0,MONTH($A95)),MONTH($A95))),Query!$A:$E,5,FALSE)/VLOOKUP(CONCATENATE("SATD",YEAR($A$4),IF(MONTH($A$4)&lt;10,CONCATENATE(0,MONTH($A$4)),MONTH($A$4))),Query!$A:$E,5,FALSE)*100)</f>
        <v>91.152085751513695</v>
      </c>
      <c r="F95" s="4">
        <f>(B95-VLOOKUP(DATE(YEAR($A95)-1,MONTH($A95),1),$A$4:D$143,2,FALSE))/VLOOKUP(DATE(YEAR($A95)-1,MONTH($A95),1),$A$4:$D$143,2,FALSE)*100</f>
        <v>-6.8599717114568808</v>
      </c>
      <c r="G95" s="4">
        <f>(C95-VLOOKUP(DATE(YEAR($A95)-1,MONTH($A95),1),$A$4:F$143,2,FALSE))/VLOOKUP(DATE(YEAR($A95)-1,MONTH($A95),1),$A$4:$D$143,2,FALSE)*100</f>
        <v>-20.875115589377231</v>
      </c>
      <c r="H95" s="4">
        <f>(D95-VLOOKUP(DATE(YEAR($A95)-1,MONTH($A95),1),$A$4:G$143,2,FALSE))/VLOOKUP(DATE(YEAR($A95)-1,MONTH($A95),1),$A$4:$D$143,2,FALSE)*100</f>
        <v>-26.188728298809632</v>
      </c>
      <c r="J95" s="2">
        <f>(Table5[[#This Row],[TSI Freight]]-B94)/B94</f>
        <v>-1.0518407212622214E-2</v>
      </c>
      <c r="L95">
        <f t="shared" si="1"/>
        <v>78</v>
      </c>
    </row>
    <row r="96" spans="1:12" x14ac:dyDescent="0.2">
      <c r="A96" s="17">
        <f>DATE(YEAR(Parameters!$B$7), MONTH(Parameters!$B$6)+ROW($A96)-ROW($A$4), 1)</f>
        <v>44075</v>
      </c>
      <c r="B96" s="18">
        <f>IF(VLOOKUP(CONCATENATE("SATD",YEAR($A96),IF(MONTH($A96)&lt;10,CONCATENATE(0,MONTH($A96)),MONTH($A96))),Query!$A:$E,3,FALSE)=0,#N/A,VLOOKUP(CONCATENATE("SATD",YEAR($A96),IF(MONTH($A96)&lt;10,CONCATENATE(0,MONTH($A96)),MONTH($A96))),Query!$A:$E,3,FALSE)/VLOOKUP(CONCATENATE("SATD",YEAR($A$4),IF(MONTH($A$4)&lt;10,CONCATENATE(0,MONTH($A$4)),MONTH($A$4))),Query!$A:$E,3,FALSE)*100)</f>
        <v>115.19650655021833</v>
      </c>
      <c r="C96" s="18">
        <f>IF(VLOOKUP(CONCATENATE("SATD",YEAR($A96),IF(MONTH($A96)&lt;10,CONCATENATE(0,MONTH($A96)),MONTH($A96))),Query!$A:$E,4,FALSE)=0,#N/A,VLOOKUP(CONCATENATE("SATD",YEAR($A96),IF(MONTH($A96)&lt;10,CONCATENATE(0,MONTH($A96)),MONTH($A96))),Query!$A:$E,4,FALSE)/VLOOKUP(CONCATENATE("SATD",YEAR($A$4),IF(MONTH($A$4)&lt;10,CONCATENATE(0,MONTH($A$4)),MONTH($A$4))),Query!$A:$E,4,FALSE)*100)</f>
        <v>97.675342454040759</v>
      </c>
      <c r="D96" s="18">
        <f>IF(VLOOKUP(CONCATENATE("SATD",YEAR($A96),IF(MONTH($A96)&lt;10,CONCATENATE(0,MONTH($A96)),MONTH($A96))),Query!$A:$E,5,FALSE)=0,#N/A,VLOOKUP(CONCATENATE("SATD",YEAR($A96),IF(MONTH($A96)&lt;10,CONCATENATE(0,MONTH($A96)),MONTH($A96))),Query!$A:$E,5,FALSE)/VLOOKUP(CONCATENATE("SATD",YEAR($A$4),IF(MONTH($A$4)&lt;10,CONCATENATE(0,MONTH($A$4)),MONTH($A$4))),Query!$A:$E,5,FALSE)*100)</f>
        <v>91.871039595652121</v>
      </c>
      <c r="F96" s="4">
        <f>(B96-VLOOKUP(DATE(YEAR($A96)-1,MONTH($A96),1),$A$4:D$143,2,FALSE))/VLOOKUP(DATE(YEAR($A96)-1,MONTH($A96),1),$A$4:$D$143,2,FALSE)*100</f>
        <v>-4.2120551924473473</v>
      </c>
      <c r="G96" s="4">
        <f>(C96-VLOOKUP(DATE(YEAR($A96)-1,MONTH($A96),1),$A$4:F$143,2,FALSE))/VLOOKUP(DATE(YEAR($A96)-1,MONTH($A96),1),$A$4:$D$143,2,FALSE)*100</f>
        <v>-18.781214880263846</v>
      </c>
      <c r="H96" s="4">
        <f>(D96-VLOOKUP(DATE(YEAR($A96)-1,MONTH($A96),1),$A$4:G$143,2,FALSE))/VLOOKUP(DATE(YEAR($A96)-1,MONTH($A96),1),$A$4:$D$143,2,FALSE)*100</f>
        <v>-23.607595978923975</v>
      </c>
      <c r="J96" s="2">
        <f>(Table5[[#This Row],[TSI Freight]]-B95)/B95</f>
        <v>1.5186028853455709E-3</v>
      </c>
      <c r="L96">
        <f t="shared" si="1"/>
        <v>76</v>
      </c>
    </row>
    <row r="97" spans="1:12" x14ac:dyDescent="0.2">
      <c r="A97" s="17">
        <f>DATE(YEAR(Parameters!$B$7), MONTH(Parameters!$B$6)+ROW($A97)-ROW($A$4), 1)</f>
        <v>44105</v>
      </c>
      <c r="B97" s="18">
        <f>IF(VLOOKUP(CONCATENATE("SATD",YEAR($A97),IF(MONTH($A97)&lt;10,CONCATENATE(0,MONTH($A97)),MONTH($A97))),Query!$A:$E,3,FALSE)=0,#N/A,VLOOKUP(CONCATENATE("SATD",YEAR($A97),IF(MONTH($A97)&lt;10,CONCATENATE(0,MONTH($A97)),MONTH($A97))),Query!$A:$E,3,FALSE)/VLOOKUP(CONCATENATE("SATD",YEAR($A$4),IF(MONTH($A$4)&lt;10,CONCATENATE(0,MONTH($A$4)),MONTH($A$4))),Query!$A:$E,3,FALSE)*100)</f>
        <v>115.98253275109171</v>
      </c>
      <c r="C97" s="18">
        <f>IF(VLOOKUP(CONCATENATE("SATD",YEAR($A97),IF(MONTH($A97)&lt;10,CONCATENATE(0,MONTH($A97)),MONTH($A97))),Query!$A:$E,4,FALSE)=0,#N/A,VLOOKUP(CONCATENATE("SATD",YEAR($A97),IF(MONTH($A97)&lt;10,CONCATENATE(0,MONTH($A97)),MONTH($A97))),Query!$A:$E,4,FALSE)/VLOOKUP(CONCATENATE("SATD",YEAR($A$4),IF(MONTH($A$4)&lt;10,CONCATENATE(0,MONTH($A$4)),MONTH($A$4))),Query!$A:$E,4,FALSE)*100)</f>
        <v>98.321340972274712</v>
      </c>
      <c r="D97" s="18">
        <f>IF(VLOOKUP(CONCATENATE("SATD",YEAR($A97),IF(MONTH($A97)&lt;10,CONCATENATE(0,MONTH($A97)),MONTH($A97))),Query!$A:$E,5,FALSE)=0,#N/A,VLOOKUP(CONCATENATE("SATD",YEAR($A97),IF(MONTH($A97)&lt;10,CONCATENATE(0,MONTH($A97)),MONTH($A97))),Query!$A:$E,5,FALSE)/VLOOKUP(CONCATENATE("SATD",YEAR($A$4),IF(MONTH($A$4)&lt;10,CONCATENATE(0,MONTH($A$4)),MONTH($A$4))),Query!$A:$E,5,FALSE)*100)</f>
        <v>92.87173723204279</v>
      </c>
      <c r="F97" s="4">
        <f>(B97-VLOOKUP(DATE(YEAR($A97)-1,MONTH($A97),1),$A$4:D$143,2,FALSE))/VLOOKUP(DATE(YEAR($A97)-1,MONTH($A97),1),$A$4:$D$143,2,FALSE)*100</f>
        <v>-3.4883720930232349</v>
      </c>
      <c r="G97" s="4">
        <f>(C97-VLOOKUP(DATE(YEAR($A97)-1,MONTH($A97),1),$A$4:F$143,2,FALSE))/VLOOKUP(DATE(YEAR($A97)-1,MONTH($A97),1),$A$4:$D$143,2,FALSE)*100</f>
        <v>-18.18463996129756</v>
      </c>
      <c r="H97" s="4">
        <f>(D97-VLOOKUP(DATE(YEAR($A97)-1,MONTH($A97),1),$A$4:G$143,2,FALSE))/VLOOKUP(DATE(YEAR($A97)-1,MONTH($A97),1),$A$4:$D$143,2,FALSE)*100</f>
        <v>-22.719375631766709</v>
      </c>
      <c r="J97" s="2">
        <f>(Table5[[#This Row],[TSI Freight]]-B96)/B96</f>
        <v>6.8233510235028048E-3</v>
      </c>
      <c r="L97">
        <f t="shared" si="1"/>
        <v>72</v>
      </c>
    </row>
    <row r="98" spans="1:12" x14ac:dyDescent="0.2">
      <c r="A98" s="17">
        <f>DATE(YEAR(Parameters!$B$7), MONTH(Parameters!$B$6)+ROW($A98)-ROW($A$4), 1)</f>
        <v>44136</v>
      </c>
      <c r="B98" s="18">
        <f>IF(VLOOKUP(CONCATENATE("SATD",YEAR($A98),IF(MONTH($A98)&lt;10,CONCATENATE(0,MONTH($A98)),MONTH($A98))),Query!$A:$E,3,FALSE)=0,#N/A,VLOOKUP(CONCATENATE("SATD",YEAR($A98),IF(MONTH($A98)&lt;10,CONCATENATE(0,MONTH($A98)),MONTH($A98))),Query!$A:$E,3,FALSE)/VLOOKUP(CONCATENATE("SATD",YEAR($A$4),IF(MONTH($A$4)&lt;10,CONCATENATE(0,MONTH($A$4)),MONTH($A$4))),Query!$A:$E,3,FALSE)*100)</f>
        <v>115.98253275109171</v>
      </c>
      <c r="C98" s="18">
        <f>IF(VLOOKUP(CONCATENATE("SATD",YEAR($A98),IF(MONTH($A98)&lt;10,CONCATENATE(0,MONTH($A98)),MONTH($A98))),Query!$A:$E,4,FALSE)=0,#N/A,VLOOKUP(CONCATENATE("SATD",YEAR($A98),IF(MONTH($A98)&lt;10,CONCATENATE(0,MONTH($A98)),MONTH($A98))),Query!$A:$E,4,FALSE)/VLOOKUP(CONCATENATE("SATD",YEAR($A$4),IF(MONTH($A$4)&lt;10,CONCATENATE(0,MONTH($A$4)),MONTH($A$4))),Query!$A:$E,4,FALSE)*100)</f>
        <v>98.756590364168645</v>
      </c>
      <c r="D98" s="18">
        <f>IF(VLOOKUP(CONCATENATE("SATD",YEAR($A98),IF(MONTH($A98)&lt;10,CONCATENATE(0,MONTH($A98)),MONTH($A98))),Query!$A:$E,5,FALSE)=0,#N/A,VLOOKUP(CONCATENATE("SATD",YEAR($A98),IF(MONTH($A98)&lt;10,CONCATENATE(0,MONTH($A98)),MONTH($A98))),Query!$A:$E,5,FALSE)/VLOOKUP(CONCATENATE("SATD",YEAR($A$4),IF(MONTH($A$4)&lt;10,CONCATENATE(0,MONTH($A$4)),MONTH($A$4))),Query!$A:$E,5,FALSE)*100)</f>
        <v>93.922117823767408</v>
      </c>
      <c r="F98" s="4">
        <f>(B98-VLOOKUP(DATE(YEAR($A98)-1,MONTH($A98),1),$A$4:D$143,2,FALSE))/VLOOKUP(DATE(YEAR($A98)-1,MONTH($A98),1),$A$4:$D$143,2,FALSE)*100</f>
        <v>-3.2774945375091056</v>
      </c>
      <c r="G98" s="4">
        <f>(C98-VLOOKUP(DATE(YEAR($A98)-1,MONTH($A98),1),$A$4:F$143,2,FALSE))/VLOOKUP(DATE(YEAR($A98)-1,MONTH($A98),1),$A$4:$D$143,2,FALSE)*100</f>
        <v>-17.642901699218434</v>
      </c>
      <c r="H98" s="4">
        <f>(D98-VLOOKUP(DATE(YEAR($A98)-1,MONTH($A98),1),$A$4:G$143,2,FALSE))/VLOOKUP(DATE(YEAR($A98)-1,MONTH($A98),1),$A$4:$D$143,2,FALSE)*100</f>
        <v>-21.67456306757926</v>
      </c>
      <c r="J98" s="2">
        <f>(Table5[[#This Row],[TSI Freight]]-B97)/B97</f>
        <v>0</v>
      </c>
      <c r="L98">
        <f t="shared" si="1"/>
        <v>72</v>
      </c>
    </row>
    <row r="99" spans="1:12" x14ac:dyDescent="0.2">
      <c r="A99" s="17">
        <f>DATE(YEAR(Parameters!$B$7), MONTH(Parameters!$B$6)+ROW($A99)-ROW($A$4), 1)</f>
        <v>44166</v>
      </c>
      <c r="B99" s="18">
        <f>IF(VLOOKUP(CONCATENATE("SATD",YEAR($A99),IF(MONTH($A99)&lt;10,CONCATENATE(0,MONTH($A99)),MONTH($A99))),Query!$A:$E,3,FALSE)=0,#N/A,VLOOKUP(CONCATENATE("SATD",YEAR($A99),IF(MONTH($A99)&lt;10,CONCATENATE(0,MONTH($A99)),MONTH($A99))),Query!$A:$E,3,FALSE)/VLOOKUP(CONCATENATE("SATD",YEAR($A$4),IF(MONTH($A$4)&lt;10,CONCATENATE(0,MONTH($A$4)),MONTH($A$4))),Query!$A:$E,3,FALSE)*100)</f>
        <v>117.55458515283843</v>
      </c>
      <c r="C99" s="18">
        <f>IF(VLOOKUP(CONCATENATE("SATD",YEAR($A99),IF(MONTH($A99)&lt;10,CONCATENATE(0,MONTH($A99)),MONTH($A99))),Query!$A:$E,4,FALSE)=0,#N/A,VLOOKUP(CONCATENATE("SATD",YEAR($A99),IF(MONTH($A99)&lt;10,CONCATENATE(0,MONTH($A99)),MONTH($A99))),Query!$A:$E,4,FALSE)/VLOOKUP(CONCATENATE("SATD",YEAR($A$4),IF(MONTH($A$4)&lt;10,CONCATENATE(0,MONTH($A$4)),MONTH($A$4))),Query!$A:$E,4,FALSE)*100)</f>
        <v>100.03086369397369</v>
      </c>
      <c r="D99" s="18">
        <f>IF(VLOOKUP(CONCATENATE("SATD",YEAR($A99),IF(MONTH($A99)&lt;10,CONCATENATE(0,MONTH($A99)),MONTH($A99))),Query!$A:$E,5,FALSE)=0,#N/A,VLOOKUP(CONCATENATE("SATD",YEAR($A99),IF(MONTH($A99)&lt;10,CONCATENATE(0,MONTH($A99)),MONTH($A99))),Query!$A:$E,5,FALSE)/VLOOKUP(CONCATENATE("SATD",YEAR($A$4),IF(MONTH($A$4)&lt;10,CONCATENATE(0,MONTH($A$4)),MONTH($A$4))),Query!$A:$E,5,FALSE)*100)</f>
        <v>96.540202832372103</v>
      </c>
      <c r="F99" s="4">
        <f>(B99-VLOOKUP(DATE(YEAR($A99)-1,MONTH($A99),1),$A$4:D$143,2,FALSE))/VLOOKUP(DATE(YEAR($A99)-1,MONTH($A99),1),$A$4:$D$143,2,FALSE)*100</f>
        <v>-1.0294117647058942</v>
      </c>
      <c r="G99" s="4">
        <f>(C99-VLOOKUP(DATE(YEAR($A99)-1,MONTH($A99),1),$A$4:F$143,2,FALSE))/VLOOKUP(DATE(YEAR($A99)-1,MONTH($A99),1),$A$4:$D$143,2,FALSE)*100</f>
        <v>-15.782839022353045</v>
      </c>
      <c r="H99" s="4">
        <f>(D99-VLOOKUP(DATE(YEAR($A99)-1,MONTH($A99),1),$A$4:G$143,2,FALSE))/VLOOKUP(DATE(YEAR($A99)-1,MONTH($A99),1),$A$4:$D$143,2,FALSE)*100</f>
        <v>-18.721667468333791</v>
      </c>
      <c r="J99" s="2">
        <f>(Table5[[#This Row],[TSI Freight]]-B98)/B98</f>
        <v>1.355421686746981E-2</v>
      </c>
      <c r="L99">
        <f t="shared" si="1"/>
        <v>64</v>
      </c>
    </row>
    <row r="100" spans="1:12" x14ac:dyDescent="0.2">
      <c r="A100" s="17">
        <f>DATE(YEAR(Parameters!$B$7), MONTH(Parameters!$B$6)+ROW($A100)-ROW($A$4), 1)</f>
        <v>44197</v>
      </c>
      <c r="B100" s="18">
        <f>IF(VLOOKUP(CONCATENATE("SATD",YEAR($A100),IF(MONTH($A100)&lt;10,CONCATENATE(0,MONTH($A100)),MONTH($A100))),Query!$A:$E,3,FALSE)=0,#N/A,VLOOKUP(CONCATENATE("SATD",YEAR($A100),IF(MONTH($A100)&lt;10,CONCATENATE(0,MONTH($A100)),MONTH($A100))),Query!$A:$E,3,FALSE)/VLOOKUP(CONCATENATE("SATD",YEAR($A$4),IF(MONTH($A$4)&lt;10,CONCATENATE(0,MONTH($A$4)),MONTH($A$4))),Query!$A:$E,3,FALSE)*100)</f>
        <v>119.12663755458517</v>
      </c>
      <c r="C100" s="18">
        <f>IF(VLOOKUP(CONCATENATE("SATD",YEAR($A100),IF(MONTH($A100)&lt;10,CONCATENATE(0,MONTH($A100)),MONTH($A100))),Query!$A:$E,4,FALSE)=0,#N/A,VLOOKUP(CONCATENATE("SATD",YEAR($A100),IF(MONTH($A100)&lt;10,CONCATENATE(0,MONTH($A100)),MONTH($A100))),Query!$A:$E,4,FALSE)/VLOOKUP(CONCATENATE("SATD",YEAR($A$4),IF(MONTH($A$4)&lt;10,CONCATENATE(0,MONTH($A$4)),MONTH($A$4))),Query!$A:$E,4,FALSE)*100)</f>
        <v>100.65180456023421</v>
      </c>
      <c r="D100" s="18">
        <f>IF(VLOOKUP(CONCATENATE("SATD",YEAR($A100),IF(MONTH($A100)&lt;10,CONCATENATE(0,MONTH($A100)),MONTH($A100))),Query!$A:$E,5,FALSE)=0,#N/A,VLOOKUP(CONCATENATE("SATD",YEAR($A100),IF(MONTH($A100)&lt;10,CONCATENATE(0,MONTH($A100)),MONTH($A100))),Query!$A:$E,5,FALSE)/VLOOKUP(CONCATENATE("SATD",YEAR($A$4),IF(MONTH($A$4)&lt;10,CONCATENATE(0,MONTH($A$4)),MONTH($A$4))),Query!$A:$E,5,FALSE)*100)</f>
        <v>99.249373268755122</v>
      </c>
      <c r="F100" s="4">
        <f>(B100-VLOOKUP(DATE(YEAR($A100)-1,MONTH($A100),1),$A$4:D$143,2,FALSE))/VLOOKUP(DATE(YEAR($A100)-1,MONTH($A100),1),$A$4:$D$143,2,FALSE)*100</f>
        <v>0.36791758646064227</v>
      </c>
      <c r="G100" s="4">
        <f>(C100-VLOOKUP(DATE(YEAR($A100)-1,MONTH($A100),1),$A$4:F$143,2,FALSE))/VLOOKUP(DATE(YEAR($A100)-1,MONTH($A100),1),$A$4:$D$143,2,FALSE)*100</f>
        <v>-15.197706974637113</v>
      </c>
      <c r="H100" s="4">
        <f>(D100-VLOOKUP(DATE(YEAR($A100)-1,MONTH($A100),1),$A$4:G$143,2,FALSE))/VLOOKUP(DATE(YEAR($A100)-1,MONTH($A100),1),$A$4:$D$143,2,FALSE)*100</f>
        <v>-16.379299195934802</v>
      </c>
      <c r="J100" s="2">
        <f>(Table5[[#This Row],[TSI Freight]]-B99)/B99</f>
        <v>1.3372956909361244E-2</v>
      </c>
      <c r="K100" s="2">
        <f>(Table5[[#This Row],[TSI Freight]]-B88)/B88</f>
        <v>3.6791758646064227E-3</v>
      </c>
      <c r="L100">
        <f t="shared" si="1"/>
        <v>48</v>
      </c>
    </row>
    <row r="101" spans="1:12" x14ac:dyDescent="0.2">
      <c r="A101" s="17">
        <f>DATE(YEAR(Parameters!$B$7), MONTH(Parameters!$B$6)+ROW($A101)-ROW($A$4), 1)</f>
        <v>44228</v>
      </c>
      <c r="B101" s="18">
        <f>IF(VLOOKUP(CONCATENATE("SATD",YEAR($A101),IF(MONTH($A101)&lt;10,CONCATENATE(0,MONTH($A101)),MONTH($A101))),Query!$A:$E,3,FALSE)=0,#N/A,VLOOKUP(CONCATENATE("SATD",YEAR($A101),IF(MONTH($A101)&lt;10,CONCATENATE(0,MONTH($A101)),MONTH($A101))),Query!$A:$E,3,FALSE)/VLOOKUP(CONCATENATE("SATD",YEAR($A$4),IF(MONTH($A$4)&lt;10,CONCATENATE(0,MONTH($A$4)),MONTH($A$4))),Query!$A:$E,3,FALSE)*100)</f>
        <v>115.98253275109171</v>
      </c>
      <c r="C101" s="18">
        <f>IF(VLOOKUP(CONCATENATE("SATD",YEAR($A101),IF(MONTH($A101)&lt;10,CONCATENATE(0,MONTH($A101)),MONTH($A101))),Query!$A:$E,4,FALSE)=0,#N/A,VLOOKUP(CONCATENATE("SATD",YEAR($A101),IF(MONTH($A101)&lt;10,CONCATENATE(0,MONTH($A101)),MONTH($A101))),Query!$A:$E,4,FALSE)/VLOOKUP(CONCATENATE("SATD",YEAR($A$4),IF(MONTH($A$4)&lt;10,CONCATENATE(0,MONTH($A$4)),MONTH($A$4))),Query!$A:$E,4,FALSE)*100)</f>
        <v>97.283994883210653</v>
      </c>
      <c r="D101" s="18">
        <f>IF(VLOOKUP(CONCATENATE("SATD",YEAR($A101),IF(MONTH($A101)&lt;10,CONCATENATE(0,MONTH($A101)),MONTH($A101))),Query!$A:$E,5,FALSE)=0,#N/A,VLOOKUP(CONCATENATE("SATD",YEAR($A101),IF(MONTH($A101)&lt;10,CONCATENATE(0,MONTH($A101)),MONTH($A101))),Query!$A:$E,5,FALSE)/VLOOKUP(CONCATENATE("SATD",YEAR($A$4),IF(MONTH($A$4)&lt;10,CONCATENATE(0,MONTH($A$4)),MONTH($A$4))),Query!$A:$E,5,FALSE)*100)</f>
        <v>98.39793153164355</v>
      </c>
      <c r="F101" s="4">
        <f>(B101-VLOOKUP(DATE(YEAR($A101)-1,MONTH($A101),1),$A$4:D$143,2,FALSE))/VLOOKUP(DATE(YEAR($A101)-1,MONTH($A101),1),$A$4:$D$143,2,FALSE)*100</f>
        <v>-2.2091310751104651</v>
      </c>
      <c r="G101" s="4">
        <f>(C101-VLOOKUP(DATE(YEAR($A101)-1,MONTH($A101),1),$A$4:F$143,2,FALSE))/VLOOKUP(DATE(YEAR($A101)-1,MONTH($A101),1),$A$4:$D$143,2,FALSE)*100</f>
        <v>-17.974834947513855</v>
      </c>
      <c r="H101" s="4">
        <f>(D101-VLOOKUP(DATE(YEAR($A101)-1,MONTH($A101),1),$A$4:G$143,2,FALSE))/VLOOKUP(DATE(YEAR($A101)-1,MONTH($A101),1),$A$4:$D$143,2,FALSE)*100</f>
        <v>-17.035617375749741</v>
      </c>
      <c r="J101" s="2">
        <f>(Table5[[#This Row],[TSI Freight]]-B100)/B100</f>
        <v>-2.6392961876832946E-2</v>
      </c>
      <c r="K101" s="2">
        <f>(Table5[[#This Row],[TSI Freight]]-B89)/B89</f>
        <v>-2.209131075110465E-2</v>
      </c>
      <c r="L101">
        <f t="shared" si="1"/>
        <v>72</v>
      </c>
    </row>
    <row r="102" spans="1:12" x14ac:dyDescent="0.2">
      <c r="A102" s="17">
        <f>DATE(YEAR(Parameters!$B$7), MONTH(Parameters!$B$6)+ROW($A102)-ROW($A$4), 1)</f>
        <v>44256</v>
      </c>
      <c r="B102" s="18">
        <f>IF(VLOOKUP(CONCATENATE("SATD",YEAR($A102),IF(MONTH($A102)&lt;10,CONCATENATE(0,MONTH($A102)),MONTH($A102))),Query!$A:$E,3,FALSE)=0,#N/A,VLOOKUP(CONCATENATE("SATD",YEAR($A102),IF(MONTH($A102)&lt;10,CONCATENATE(0,MONTH($A102)),MONTH($A102))),Query!$A:$E,3,FALSE)/VLOOKUP(CONCATENATE("SATD",YEAR($A$4),IF(MONTH($A$4)&lt;10,CONCATENATE(0,MONTH($A$4)),MONTH($A$4))),Query!$A:$E,3,FALSE)*100)</f>
        <v>118.07860262008734</v>
      </c>
      <c r="C102" s="18">
        <f>IF(VLOOKUP(CONCATENATE("SATD",YEAR($A102),IF(MONTH($A102)&lt;10,CONCATENATE(0,MONTH($A102)),MONTH($A102))),Query!$A:$E,4,FALSE)=0,#N/A,VLOOKUP(CONCATENATE("SATD",YEAR($A102),IF(MONTH($A102)&lt;10,CONCATENATE(0,MONTH($A102)),MONTH($A102))),Query!$A:$E,4,FALSE)/VLOOKUP(CONCATENATE("SATD",YEAR($A$4),IF(MONTH($A$4)&lt;10,CONCATENATE(0,MONTH($A$4)),MONTH($A$4))),Query!$A:$E,4,FALSE)*100)</f>
        <v>100.01965905085592</v>
      </c>
      <c r="D102" s="18">
        <f>IF(VLOOKUP(CONCATENATE("SATD",YEAR($A102),IF(MONTH($A102)&lt;10,CONCATENATE(0,MONTH($A102)),MONTH($A102))),Query!$A:$E,5,FALSE)=0,#N/A,VLOOKUP(CONCATENATE("SATD",YEAR($A102),IF(MONTH($A102)&lt;10,CONCATENATE(0,MONTH($A102)),MONTH($A102))),Query!$A:$E,5,FALSE)/VLOOKUP(CONCATENATE("SATD",YEAR($A$4),IF(MONTH($A$4)&lt;10,CONCATENATE(0,MONTH($A$4)),MONTH($A$4))),Query!$A:$E,5,FALSE)*100)</f>
        <v>99.774977591299276</v>
      </c>
      <c r="F102" s="4">
        <f>(B102-VLOOKUP(DATE(YEAR($A102)-1,MONTH($A102),1),$A$4:D$143,2,FALSE))/VLOOKUP(DATE(YEAR($A102)-1,MONTH($A102),1),$A$4:$D$143,2,FALSE)*100</f>
        <v>0.67014147431124615</v>
      </c>
      <c r="G102" s="4">
        <f>(C102-VLOOKUP(DATE(YEAR($A102)-1,MONTH($A102),1),$A$4:F$143,2,FALSE))/VLOOKUP(DATE(YEAR($A102)-1,MONTH($A102),1),$A$4:$D$143,2,FALSE)*100</f>
        <v>-14.726351739962748</v>
      </c>
      <c r="H102" s="4">
        <f>(D102-VLOOKUP(DATE(YEAR($A102)-1,MONTH($A102),1),$A$4:G$143,2,FALSE))/VLOOKUP(DATE(YEAR($A102)-1,MONTH($A102),1),$A$4:$D$143,2,FALSE)*100</f>
        <v>-14.934959536829732</v>
      </c>
      <c r="J102" s="2">
        <f>(Table5[[#This Row],[TSI Freight]]-B101)/B101</f>
        <v>1.8072289156626457E-2</v>
      </c>
      <c r="K102" s="2">
        <f>(Table5[[#This Row],[TSI Freight]]-B90)/B90</f>
        <v>6.7014147431124615E-3</v>
      </c>
      <c r="L102">
        <f t="shared" si="1"/>
        <v>61</v>
      </c>
    </row>
    <row r="103" spans="1:12" x14ac:dyDescent="0.2">
      <c r="A103" s="17">
        <f>DATE(YEAR(Parameters!$B$7), MONTH(Parameters!$B$6)+ROW($A103)-ROW($A$4), 1)</f>
        <v>44287</v>
      </c>
      <c r="B103" s="18">
        <f>IF(VLOOKUP(CONCATENATE("SATD",YEAR($A103),IF(MONTH($A103)&lt;10,CONCATENATE(0,MONTH($A103)),MONTH($A103))),Query!$A:$E,3,FALSE)=0,#N/A,VLOOKUP(CONCATENATE("SATD",YEAR($A103),IF(MONTH($A103)&lt;10,CONCATENATE(0,MONTH($A103)),MONTH($A103))),Query!$A:$E,3,FALSE)/VLOOKUP(CONCATENATE("SATD",YEAR($A$4),IF(MONTH($A$4)&lt;10,CONCATENATE(0,MONTH($A$4)),MONTH($A$4))),Query!$A:$E,3,FALSE)*100)</f>
        <v>119.65065502183405</v>
      </c>
      <c r="C103" s="18">
        <f>IF(VLOOKUP(CONCATENATE("SATD",YEAR($A103),IF(MONTH($A103)&lt;10,CONCATENATE(0,MONTH($A103)),MONTH($A103))),Query!$A:$E,4,FALSE)=0,#N/A,VLOOKUP(CONCATENATE("SATD",YEAR($A103),IF(MONTH($A103)&lt;10,CONCATENATE(0,MONTH($A103)),MONTH($A103))),Query!$A:$E,4,FALSE)/VLOOKUP(CONCATENATE("SATD",YEAR($A$4),IF(MONTH($A$4)&lt;10,CONCATENATE(0,MONTH($A$4)),MONTH($A$4))),Query!$A:$E,4,FALSE)*100)</f>
        <v>100.16104125385488</v>
      </c>
      <c r="D103" s="18">
        <f>IF(VLOOKUP(CONCATENATE("SATD",YEAR($A103),IF(MONTH($A103)&lt;10,CONCATENATE(0,MONTH($A103)),MONTH($A103))),Query!$A:$E,5,FALSE)=0,#N/A,VLOOKUP(CONCATENATE("SATD",YEAR($A103),IF(MONTH($A103)&lt;10,CONCATENATE(0,MONTH($A103)),MONTH($A103))),Query!$A:$E,5,FALSE)/VLOOKUP(CONCATENATE("SATD",YEAR($A$4),IF(MONTH($A$4)&lt;10,CONCATENATE(0,MONTH($A$4)),MONTH($A$4))),Query!$A:$E,5,FALSE)*100)</f>
        <v>101.20149960200999</v>
      </c>
      <c r="F103" s="4">
        <f>(B103-VLOOKUP(DATE(YEAR($A103)-1,MONTH($A103),1),$A$4:D$143,2,FALSE))/VLOOKUP(DATE(YEAR($A103)-1,MONTH($A103),1),$A$4:$D$143,2,FALSE)*100</f>
        <v>10.128617363344025</v>
      </c>
      <c r="G103" s="4">
        <f>(C103-VLOOKUP(DATE(YEAR($A103)-1,MONTH($A103),1),$A$4:F$143,2,FALSE))/VLOOKUP(DATE(YEAR($A103)-1,MONTH($A103),1),$A$4:$D$143,2,FALSE)*100</f>
        <v>-7.8099740870869683</v>
      </c>
      <c r="H103" s="4">
        <f>(D103-VLOOKUP(DATE(YEAR($A103)-1,MONTH($A103),1),$A$4:G$143,2,FALSE))/VLOOKUP(DATE(YEAR($A103)-1,MONTH($A103),1),$A$4:$D$143,2,FALSE)*100</f>
        <v>-6.8523174885036857</v>
      </c>
      <c r="J103" s="2">
        <f>(Table5[[#This Row],[TSI Freight]]-B102)/B102</f>
        <v>1.3313609467455554E-2</v>
      </c>
      <c r="K103" s="2">
        <f>(Table5[[#This Row],[TSI Freight]]-B91)/B91</f>
        <v>0.10128617363344025</v>
      </c>
      <c r="L103">
        <f t="shared" si="1"/>
        <v>44</v>
      </c>
    </row>
    <row r="104" spans="1:12" x14ac:dyDescent="0.2">
      <c r="A104" s="17">
        <f>DATE(YEAR(Parameters!$B$7), MONTH(Parameters!$B$6)+ROW($A104)-ROW($A$4), 1)</f>
        <v>44317</v>
      </c>
      <c r="B104" s="18">
        <f>IF(VLOOKUP(CONCATENATE("SATD",YEAR($A104),IF(MONTH($A104)&lt;10,CONCATENATE(0,MONTH($A104)),MONTH($A104))),Query!$A:$E,3,FALSE)=0,#N/A,VLOOKUP(CONCATENATE("SATD",YEAR($A104),IF(MONTH($A104)&lt;10,CONCATENATE(0,MONTH($A104)),MONTH($A104))),Query!$A:$E,3,FALSE)/VLOOKUP(CONCATENATE("SATD",YEAR($A$4),IF(MONTH($A$4)&lt;10,CONCATENATE(0,MONTH($A$4)),MONTH($A$4))),Query!$A:$E,3,FALSE)*100)</f>
        <v>118.68995633187774</v>
      </c>
      <c r="C104" s="18">
        <f>IF(VLOOKUP(CONCATENATE("SATD",YEAR($A104),IF(MONTH($A104)&lt;10,CONCATENATE(0,MONTH($A104)),MONTH($A104))),Query!$A:$E,4,FALSE)=0,#N/A,VLOOKUP(CONCATENATE("SATD",YEAR($A104),IF(MONTH($A104)&lt;10,CONCATENATE(0,MONTH($A104)),MONTH($A104))),Query!$A:$E,4,FALSE)/VLOOKUP(CONCATENATE("SATD",YEAR($A$4),IF(MONTH($A$4)&lt;10,CONCATENATE(0,MONTH($A$4)),MONTH($A$4))),Query!$A:$E,4,FALSE)*100)</f>
        <v>101.03194748794655</v>
      </c>
      <c r="D104" s="18">
        <f>IF(VLOOKUP(CONCATENATE("SATD",YEAR($A104),IF(MONTH($A104)&lt;10,CONCATENATE(0,MONTH($A104)),MONTH($A104))),Query!$A:$E,5,FALSE)=0,#N/A,VLOOKUP(CONCATENATE("SATD",YEAR($A104),IF(MONTH($A104)&lt;10,CONCATENATE(0,MONTH($A104)),MONTH($A104))),Query!$A:$E,5,FALSE)/VLOOKUP(CONCATENATE("SATD",YEAR($A$4),IF(MONTH($A$4)&lt;10,CONCATENATE(0,MONTH($A$4)),MONTH($A$4))),Query!$A:$E,5,FALSE)*100)</f>
        <v>102.25208720526315</v>
      </c>
      <c r="F104" s="4">
        <f>(B104-VLOOKUP(DATE(YEAR($A104)-1,MONTH($A104),1),$A$4:D$143,2,FALSE))/VLOOKUP(DATE(YEAR($A104)-1,MONTH($A104),1),$A$4:$D$143,2,FALSE)*100</f>
        <v>7.9428117553613955</v>
      </c>
      <c r="G104" s="4">
        <f>(C104-VLOOKUP(DATE(YEAR($A104)-1,MONTH($A104),1),$A$4:F$143,2,FALSE))/VLOOKUP(DATE(YEAR($A104)-1,MONTH($A104),1),$A$4:$D$143,2,FALSE)*100</f>
        <v>-8.1162987500406754</v>
      </c>
      <c r="H104" s="4">
        <f>(D104-VLOOKUP(DATE(YEAR($A104)-1,MONTH($A104),1),$A$4:G$143,2,FALSE))/VLOOKUP(DATE(YEAR($A104)-1,MONTH($A104),1),$A$4:$D$143,2,FALSE)*100</f>
        <v>-7.0066403097487715</v>
      </c>
      <c r="J104" s="2">
        <f>(Table5[[#This Row],[TSI Freight]]-B103)/B103</f>
        <v>-8.0291970802918444E-3</v>
      </c>
      <c r="K104" s="2">
        <f>(Table5[[#This Row],[TSI Freight]]-B92)/B92</f>
        <v>7.9428117553613953E-2</v>
      </c>
      <c r="L104">
        <f t="shared" si="1"/>
        <v>53</v>
      </c>
    </row>
    <row r="105" spans="1:12" x14ac:dyDescent="0.2">
      <c r="A105" s="17">
        <f>DATE(YEAR(Parameters!$B$7), MONTH(Parameters!$B$6)+ROW($A105)-ROW($A$4), 1)</f>
        <v>44348</v>
      </c>
      <c r="B105" s="18">
        <f>IF(VLOOKUP(CONCATENATE("SATD",YEAR($A105),IF(MONTH($A105)&lt;10,CONCATENATE(0,MONTH($A105)),MONTH($A105))),Query!$A:$E,3,FALSE)=0,#N/A,VLOOKUP(CONCATENATE("SATD",YEAR($A105),IF(MONTH($A105)&lt;10,CONCATENATE(0,MONTH($A105)),MONTH($A105))),Query!$A:$E,3,FALSE)/VLOOKUP(CONCATENATE("SATD",YEAR($A$4),IF(MONTH($A$4)&lt;10,CONCATENATE(0,MONTH($A$4)),MONTH($A$4))),Query!$A:$E,3,FALSE)*100)</f>
        <v>117.90393013100437</v>
      </c>
      <c r="C105" s="18">
        <f>IF(VLOOKUP(CONCATENATE("SATD",YEAR($A105),IF(MONTH($A105)&lt;10,CONCATENATE(0,MONTH($A105)),MONTH($A105))),Query!$A:$E,4,FALSE)=0,#N/A,VLOOKUP(CONCATENATE("SATD",YEAR($A105),IF(MONTH($A105)&lt;10,CONCATENATE(0,MONTH($A105)),MONTH($A105))),Query!$A:$E,4,FALSE)/VLOOKUP(CONCATENATE("SATD",YEAR($A$4),IF(MONTH($A$4)&lt;10,CONCATENATE(0,MONTH($A$4)),MONTH($A$4))),Query!$A:$E,4,FALSE)*100)</f>
        <v>101.50213499206274</v>
      </c>
      <c r="D105" s="18">
        <f>IF(VLOOKUP(CONCATENATE("SATD",YEAR($A105),IF(MONTH($A105)&lt;10,CONCATENATE(0,MONTH($A105)),MONTH($A105))),Query!$A:$E,5,FALSE)=0,#N/A,VLOOKUP(CONCATENATE("SATD",YEAR($A105),IF(MONTH($A105)&lt;10,CONCATENATE(0,MONTH($A105)),MONTH($A105))),Query!$A:$E,5,FALSE)/VLOOKUP(CONCATENATE("SATD",YEAR($A$4),IF(MONTH($A$4)&lt;10,CONCATENATE(0,MONTH($A$4)),MONTH($A$4))),Query!$A:$E,5,FALSE)*100)</f>
        <v>104.15080434667239</v>
      </c>
      <c r="F105" s="4">
        <f>(B105-VLOOKUP(DATE(YEAR($A105)-1,MONTH($A105),1),$A$4:D$143,2,FALSE))/VLOOKUP(DATE(YEAR($A105)-1,MONTH($A105),1),$A$4:$D$143,2,FALSE)*100</f>
        <v>4.7323506594259097</v>
      </c>
      <c r="G105" s="4">
        <f>(C105-VLOOKUP(DATE(YEAR($A105)-1,MONTH($A105),1),$A$4:F$143,2,FALSE))/VLOOKUP(DATE(YEAR($A105)-1,MONTH($A105),1),$A$4:$D$143,2,FALSE)*100</f>
        <v>-9.8371260155843103</v>
      </c>
      <c r="H105" s="4">
        <f>(D105-VLOOKUP(DATE(YEAR($A105)-1,MONTH($A105),1),$A$4:G$143,2,FALSE))/VLOOKUP(DATE(YEAR($A105)-1,MONTH($A105),1),$A$4:$D$143,2,FALSE)*100</f>
        <v>-7.4843514531110351</v>
      </c>
      <c r="J105" s="2">
        <f>(Table5[[#This Row],[TSI Freight]]-B104)/B104</f>
        <v>-6.6225165562914167E-3</v>
      </c>
      <c r="K105" s="2">
        <f>(Table5[[#This Row],[TSI Freight]]-B93)/B93</f>
        <v>4.7323506594259095E-2</v>
      </c>
      <c r="L105">
        <f t="shared" si="1"/>
        <v>62</v>
      </c>
    </row>
    <row r="106" spans="1:12" x14ac:dyDescent="0.2">
      <c r="A106" s="17">
        <f>DATE(YEAR(Parameters!$B$7), MONTH(Parameters!$B$6)+ROW($A106)-ROW($A$4), 1)</f>
        <v>44378</v>
      </c>
      <c r="B106" s="18">
        <f>IF(VLOOKUP(CONCATENATE("SATD",YEAR($A106),IF(MONTH($A106)&lt;10,CONCATENATE(0,MONTH($A106)),MONTH($A106))),Query!$A:$E,3,FALSE)=0,#N/A,VLOOKUP(CONCATENATE("SATD",YEAR($A106),IF(MONTH($A106)&lt;10,CONCATENATE(0,MONTH($A106)),MONTH($A106))),Query!$A:$E,3,FALSE)/VLOOKUP(CONCATENATE("SATD",YEAR($A$4),IF(MONTH($A$4)&lt;10,CONCATENATE(0,MONTH($A$4)),MONTH($A$4))),Query!$A:$E,3,FALSE)*100)</f>
        <v>117.11790393013099</v>
      </c>
      <c r="C106" s="18">
        <f>IF(VLOOKUP(CONCATENATE("SATD",YEAR($A106),IF(MONTH($A106)&lt;10,CONCATENATE(0,MONTH($A106)),MONTH($A106))),Query!$A:$E,4,FALSE)=0,#N/A,VLOOKUP(CONCATENATE("SATD",YEAR($A106),IF(MONTH($A106)&lt;10,CONCATENATE(0,MONTH($A106)),MONTH($A106))),Query!$A:$E,4,FALSE)/VLOOKUP(CONCATENATE("SATD",YEAR($A$4),IF(MONTH($A$4)&lt;10,CONCATENATE(0,MONTH($A$4)),MONTH($A$4))),Query!$A:$E,4,FALSE)*100)</f>
        <v>101.92842067511508</v>
      </c>
      <c r="D106" s="18">
        <f>IF(VLOOKUP(CONCATENATE("SATD",YEAR($A106),IF(MONTH($A106)&lt;10,CONCATENATE(0,MONTH($A106)),MONTH($A106))),Query!$A:$E,5,FALSE)=0,#N/A,VLOOKUP(CONCATENATE("SATD",YEAR($A106),IF(MONTH($A106)&lt;10,CONCATENATE(0,MONTH($A106)),MONTH($A106))),Query!$A:$E,5,FALSE)/VLOOKUP(CONCATENATE("SATD",YEAR($A$4),IF(MONTH($A$4)&lt;10,CONCATENATE(0,MONTH($A$4)),MONTH($A$4))),Query!$A:$E,5,FALSE)*100)</f>
        <v>106.38674458746469</v>
      </c>
      <c r="F106" s="4">
        <f>(B106-VLOOKUP(DATE(YEAR($A106)-1,MONTH($A106),1),$A$4:D$143,2,FALSE))/VLOOKUP(DATE(YEAR($A106)-1,MONTH($A106),1),$A$4:$D$143,2,FALSE)*100</f>
        <v>0.75131480090157265</v>
      </c>
      <c r="G106" s="4">
        <f>(C106-VLOOKUP(DATE(YEAR($A106)-1,MONTH($A106),1),$A$4:F$143,2,FALSE))/VLOOKUP(DATE(YEAR($A106)-1,MONTH($A106),1),$A$4:$D$143,2,FALSE)*100</f>
        <v>-12.315520906831878</v>
      </c>
      <c r="H106" s="4">
        <f>(D106-VLOOKUP(DATE(YEAR($A106)-1,MONTH($A106),1),$A$4:G$143,2,FALSE))/VLOOKUP(DATE(YEAR($A106)-1,MONTH($A106),1),$A$4:$D$143,2,FALSE)*100</f>
        <v>-8.4802234765987397</v>
      </c>
      <c r="J106" s="2">
        <f>(Table5[[#This Row],[TSI Freight]]-B105)/B105</f>
        <v>-6.6666666666668137E-3</v>
      </c>
      <c r="K106" s="2">
        <f>(Table5[[#This Row],[TSI Freight]]-B94)/B94</f>
        <v>7.5131480090157264E-3</v>
      </c>
      <c r="L106">
        <f t="shared" si="1"/>
        <v>67</v>
      </c>
    </row>
    <row r="107" spans="1:12" x14ac:dyDescent="0.2">
      <c r="A107" s="17">
        <f>DATE(YEAR(Parameters!$B$7), MONTH(Parameters!$B$6)+ROW($A107)-ROW($A$4), 1)</f>
        <v>44409</v>
      </c>
      <c r="B107" s="18">
        <f>IF(VLOOKUP(CONCATENATE("SATD",YEAR($A107),IF(MONTH($A107)&lt;10,CONCATENATE(0,MONTH($A107)),MONTH($A107))),Query!$A:$E,3,FALSE)=0,#N/A,VLOOKUP(CONCATENATE("SATD",YEAR($A107),IF(MONTH($A107)&lt;10,CONCATENATE(0,MONTH($A107)),MONTH($A107))),Query!$A:$E,3,FALSE)/VLOOKUP(CONCATENATE("SATD",YEAR($A$4),IF(MONTH($A$4)&lt;10,CONCATENATE(0,MONTH($A$4)),MONTH($A$4))),Query!$A:$E,3,FALSE)*100)</f>
        <v>116.41921397379913</v>
      </c>
      <c r="C107" s="18">
        <f>IF(VLOOKUP(CONCATENATE("SATD",YEAR($A107),IF(MONTH($A107)&lt;10,CONCATENATE(0,MONTH($A107)),MONTH($A107))),Query!$A:$E,4,FALSE)=0,#N/A,VLOOKUP(CONCATENATE("SATD",YEAR($A107),IF(MONTH($A107)&lt;10,CONCATENATE(0,MONTH($A107)),MONTH($A107))),Query!$A:$E,4,FALSE)/VLOOKUP(CONCATENATE("SATD",YEAR($A$4),IF(MONTH($A$4)&lt;10,CONCATENATE(0,MONTH($A$4)),MONTH($A$4))),Query!$A:$E,4,FALSE)*100)</f>
        <v>101.90234442093478</v>
      </c>
      <c r="D107" s="18">
        <f>IF(VLOOKUP(CONCATENATE("SATD",YEAR($A107),IF(MONTH($A107)&lt;10,CONCATENATE(0,MONTH($A107)),MONTH($A107))),Query!$A:$E,5,FALSE)=0,#N/A,VLOOKUP(CONCATENATE("SATD",YEAR($A107),IF(MONTH($A107)&lt;10,CONCATENATE(0,MONTH($A107)),MONTH($A107))),Query!$A:$E,5,FALSE)/VLOOKUP(CONCATENATE("SATD",YEAR($A$4),IF(MONTH($A$4)&lt;10,CONCATENATE(0,MONTH($A$4)),MONTH($A$4))),Query!$A:$E,5,FALSE)*100)</f>
        <v>106.39191989742646</v>
      </c>
      <c r="F107" s="4">
        <f>(B107-VLOOKUP(DATE(YEAR($A107)-1,MONTH($A107),1),$A$4:D$143,2,FALSE))/VLOOKUP(DATE(YEAR($A107)-1,MONTH($A107),1),$A$4:$D$143,2,FALSE)*100</f>
        <v>1.2148823082764073</v>
      </c>
      <c r="G107" s="4">
        <f>(C107-VLOOKUP(DATE(YEAR($A107)-1,MONTH($A107),1),$A$4:F$143,2,FALSE))/VLOOKUP(DATE(YEAR($A107)-1,MONTH($A107),1),$A$4:$D$143,2,FALSE)*100</f>
        <v>-11.406086285519859</v>
      </c>
      <c r="H107" s="4">
        <f>(D107-VLOOKUP(DATE(YEAR($A107)-1,MONTH($A107),1),$A$4:G$143,2,FALSE))/VLOOKUP(DATE(YEAR($A107)-1,MONTH($A107),1),$A$4:$D$143,2,FALSE)*100</f>
        <v>-7.5028486844697646</v>
      </c>
      <c r="J107" s="2">
        <f>(Table5[[#This Row],[TSI Freight]]-B106)/B106</f>
        <v>-5.9656972408648886E-3</v>
      </c>
      <c r="K107" s="2">
        <f>(Table5[[#This Row],[TSI Freight]]-B95)/B95</f>
        <v>1.2148823082764073E-2</v>
      </c>
      <c r="L107">
        <f t="shared" si="1"/>
        <v>70</v>
      </c>
    </row>
    <row r="108" spans="1:12" x14ac:dyDescent="0.2">
      <c r="A108" s="17">
        <f>DATE(YEAR(Parameters!$B$7), MONTH(Parameters!$B$6)+ROW($A108)-ROW($A$4), 1)</f>
        <v>44440</v>
      </c>
      <c r="B108" s="18">
        <f>IF(VLOOKUP(CONCATENATE("SATD",YEAR($A108),IF(MONTH($A108)&lt;10,CONCATENATE(0,MONTH($A108)),MONTH($A108))),Query!$A:$E,3,FALSE)=0,#N/A,VLOOKUP(CONCATENATE("SATD",YEAR($A108),IF(MONTH($A108)&lt;10,CONCATENATE(0,MONTH($A108)),MONTH($A108))),Query!$A:$E,3,FALSE)/VLOOKUP(CONCATENATE("SATD",YEAR($A$4),IF(MONTH($A$4)&lt;10,CONCATENATE(0,MONTH($A$4)),MONTH($A$4))),Query!$A:$E,3,FALSE)*100)</f>
        <v>116.94323144104803</v>
      </c>
      <c r="C108" s="18">
        <f>IF(VLOOKUP(CONCATENATE("SATD",YEAR($A108),IF(MONTH($A108)&lt;10,CONCATENATE(0,MONTH($A108)),MONTH($A108))),Query!$A:$E,4,FALSE)=0,#N/A,VLOOKUP(CONCATENATE("SATD",YEAR($A108),IF(MONTH($A108)&lt;10,CONCATENATE(0,MONTH($A108)),MONTH($A108))),Query!$A:$E,4,FALSE)/VLOOKUP(CONCATENATE("SATD",YEAR($A$4),IF(MONTH($A$4)&lt;10,CONCATENATE(0,MONTH($A$4)),MONTH($A$4))),Query!$A:$E,4,FALSE)*100)</f>
        <v>100.83719044451769</v>
      </c>
      <c r="D108" s="18">
        <f>IF(VLOOKUP(CONCATENATE("SATD",YEAR($A108),IF(MONTH($A108)&lt;10,CONCATENATE(0,MONTH($A108)),MONTH($A108))),Query!$A:$E,5,FALSE)=0,#N/A,VLOOKUP(CONCATENATE("SATD",YEAR($A108),IF(MONTH($A108)&lt;10,CONCATENATE(0,MONTH($A108)),MONTH($A108))),Query!$A:$E,5,FALSE)/VLOOKUP(CONCATENATE("SATD",YEAR($A$4),IF(MONTH($A$4)&lt;10,CONCATENATE(0,MONTH($A$4)),MONTH($A$4))),Query!$A:$E,5,FALSE)*100)</f>
        <v>107.53835421536265</v>
      </c>
      <c r="F108" s="4">
        <f>(B108-VLOOKUP(DATE(YEAR($A108)-1,MONTH($A108),1),$A$4:D$143,2,FALSE))/VLOOKUP(DATE(YEAR($A108)-1,MONTH($A108),1),$A$4:$D$143,2,FALSE)*100</f>
        <v>1.5163002274450361</v>
      </c>
      <c r="G108" s="4">
        <f>(C108-VLOOKUP(DATE(YEAR($A108)-1,MONTH($A108),1),$A$4:F$143,2,FALSE))/VLOOKUP(DATE(YEAR($A108)-1,MONTH($A108),1),$A$4:$D$143,2,FALSE)*100</f>
        <v>-12.465062123599118</v>
      </c>
      <c r="H108" s="4">
        <f>(D108-VLOOKUP(DATE(YEAR($A108)-1,MONTH($A108),1),$A$4:G$143,2,FALSE))/VLOOKUP(DATE(YEAR($A108)-1,MONTH($A108),1),$A$4:$D$143,2,FALSE)*100</f>
        <v>-6.6479032777936018</v>
      </c>
      <c r="J108" s="2">
        <f>(Table5[[#This Row],[TSI Freight]]-B107)/B107</f>
        <v>4.5011252813202257E-3</v>
      </c>
      <c r="K108" s="2">
        <f>(Table5[[#This Row],[TSI Freight]]-B96)/B96</f>
        <v>1.5163002274450362E-2</v>
      </c>
      <c r="L108">
        <f t="shared" si="1"/>
        <v>68</v>
      </c>
    </row>
    <row r="109" spans="1:12" x14ac:dyDescent="0.2">
      <c r="A109" s="17">
        <f>DATE(YEAR(Parameters!$B$7), MONTH(Parameters!$B$6)+ROW($A109)-ROW($A$4), 1)</f>
        <v>44470</v>
      </c>
      <c r="B109" s="18">
        <f>IF(VLOOKUP(CONCATENATE("SATD",YEAR($A109),IF(MONTH($A109)&lt;10,CONCATENATE(0,MONTH($A109)),MONTH($A109))),Query!$A:$E,3,FALSE)=0,#N/A,VLOOKUP(CONCATENATE("SATD",YEAR($A109),IF(MONTH($A109)&lt;10,CONCATENATE(0,MONTH($A109)),MONTH($A109))),Query!$A:$E,3,FALSE)/VLOOKUP(CONCATENATE("SATD",YEAR($A$4),IF(MONTH($A$4)&lt;10,CONCATENATE(0,MONTH($A$4)),MONTH($A$4))),Query!$A:$E,3,FALSE)*100)</f>
        <v>118.34061135371179</v>
      </c>
      <c r="C109" s="18">
        <f>IF(VLOOKUP(CONCATENATE("SATD",YEAR($A109),IF(MONTH($A109)&lt;10,CONCATENATE(0,MONTH($A109)),MONTH($A109))),Query!$A:$E,4,FALSE)=0,#N/A,VLOOKUP(CONCATENATE("SATD",YEAR($A109),IF(MONTH($A109)&lt;10,CONCATENATE(0,MONTH($A109)),MONTH($A109))),Query!$A:$E,4,FALSE)/VLOOKUP(CONCATENATE("SATD",YEAR($A$4),IF(MONTH($A$4)&lt;10,CONCATENATE(0,MONTH($A$4)),MONTH($A$4))),Query!$A:$E,4,FALSE)*100)</f>
        <v>102.22116740158249</v>
      </c>
      <c r="D109" s="18">
        <f>IF(VLOOKUP(CONCATENATE("SATD",YEAR($A109),IF(MONTH($A109)&lt;10,CONCATENATE(0,MONTH($A109)),MONTH($A109))),Query!$A:$E,5,FALSE)=0,#N/A,VLOOKUP(CONCATENATE("SATD",YEAR($A109),IF(MONTH($A109)&lt;10,CONCATENATE(0,MONTH($A109)),MONTH($A109))),Query!$A:$E,5,FALSE)/VLOOKUP(CONCATENATE("SATD",YEAR($A$4),IF(MONTH($A$4)&lt;10,CONCATENATE(0,MONTH($A$4)),MONTH($A$4))),Query!$A:$E,5,FALSE)*100)</f>
        <v>109.91071558266918</v>
      </c>
      <c r="F109" s="4">
        <f>(B109-VLOOKUP(DATE(YEAR($A109)-1,MONTH($A109),1),$A$4:D$143,2,FALSE))/VLOOKUP(DATE(YEAR($A109)-1,MONTH($A109),1),$A$4:$D$143,2,FALSE)*100</f>
        <v>2.0331325301204779</v>
      </c>
      <c r="G109" s="4">
        <f>(C109-VLOOKUP(DATE(YEAR($A109)-1,MONTH($A109),1),$A$4:F$143,2,FALSE))/VLOOKUP(DATE(YEAR($A109)-1,MONTH($A109),1),$A$4:$D$143,2,FALSE)*100</f>
        <v>-11.865032624388595</v>
      </c>
      <c r="H109" s="4">
        <f>(D109-VLOOKUP(DATE(YEAR($A109)-1,MONTH($A109),1),$A$4:G$143,2,FALSE))/VLOOKUP(DATE(YEAR($A109)-1,MONTH($A109),1),$A$4:$D$143,2,FALSE)*100</f>
        <v>-5.235113447171531</v>
      </c>
      <c r="J109" s="2">
        <f>(Table5[[#This Row],[TSI Freight]]-B108)/B108</f>
        <v>1.1949215832711068E-2</v>
      </c>
      <c r="K109" s="2">
        <f>(Table5[[#This Row],[TSI Freight]]-B97)/B97</f>
        <v>2.0331325301204777E-2</v>
      </c>
      <c r="L109">
        <f t="shared" si="1"/>
        <v>60</v>
      </c>
    </row>
    <row r="110" spans="1:12" x14ac:dyDescent="0.2">
      <c r="A110" s="17">
        <f>DATE(YEAR(Parameters!$B$7), MONTH(Parameters!$B$6)+ROW($A110)-ROW($A$4), 1)</f>
        <v>44501</v>
      </c>
      <c r="B110" s="18">
        <f>IF(VLOOKUP(CONCATENATE("SATD",YEAR($A110),IF(MONTH($A110)&lt;10,CONCATENATE(0,MONTH($A110)),MONTH($A110))),Query!$A:$E,3,FALSE)=0,#N/A,VLOOKUP(CONCATENATE("SATD",YEAR($A110),IF(MONTH($A110)&lt;10,CONCATENATE(0,MONTH($A110)),MONTH($A110))),Query!$A:$E,3,FALSE)/VLOOKUP(CONCATENATE("SATD",YEAR($A$4),IF(MONTH($A$4)&lt;10,CONCATENATE(0,MONTH($A$4)),MONTH($A$4))),Query!$A:$E,3,FALSE)*100)</f>
        <v>119.12663755458517</v>
      </c>
      <c r="C110" s="18">
        <f>IF(VLOOKUP(CONCATENATE("SATD",YEAR($A110),IF(MONTH($A110)&lt;10,CONCATENATE(0,MONTH($A110)),MONTH($A110))),Query!$A:$E,4,FALSE)=0,#N/A,VLOOKUP(CONCATENATE("SATD",YEAR($A110),IF(MONTH($A110)&lt;10,CONCATENATE(0,MONTH($A110)),MONTH($A110))),Query!$A:$E,4,FALSE)/VLOOKUP(CONCATENATE("SATD",YEAR($A$4),IF(MONTH($A$4)&lt;10,CONCATENATE(0,MONTH($A$4)),MONTH($A$4))),Query!$A:$E,4,FALSE)*100)</f>
        <v>103.15237497111087</v>
      </c>
      <c r="D110" s="18">
        <f>IF(VLOOKUP(CONCATENATE("SATD",YEAR($A110),IF(MONTH($A110)&lt;10,CONCATENATE(0,MONTH($A110)),MONTH($A110))),Query!$A:$E,5,FALSE)=0,#N/A,VLOOKUP(CONCATENATE("SATD",YEAR($A110),IF(MONTH($A110)&lt;10,CONCATENATE(0,MONTH($A110)),MONTH($A110))),Query!$A:$E,5,FALSE)/VLOOKUP(CONCATENATE("SATD",YEAR($A$4),IF(MONTH($A$4)&lt;10,CONCATENATE(0,MONTH($A$4)),MONTH($A$4))),Query!$A:$E,5,FALSE)*100)</f>
        <v>111.27886011035064</v>
      </c>
      <c r="F110" s="4">
        <f>(B110-VLOOKUP(DATE(YEAR($A110)-1,MONTH($A110),1),$A$4:D$143,2,FALSE))/VLOOKUP(DATE(YEAR($A110)-1,MONTH($A110),1),$A$4:$D$143,2,FALSE)*100</f>
        <v>2.7108433734939865</v>
      </c>
      <c r="G110" s="4">
        <f>(C110-VLOOKUP(DATE(YEAR($A110)-1,MONTH($A110),1),$A$4:F$143,2,FALSE))/VLOOKUP(DATE(YEAR($A110)-1,MONTH($A110),1),$A$4:$D$143,2,FALSE)*100</f>
        <v>-11.062146579878055</v>
      </c>
      <c r="H110" s="4">
        <f>(D110-VLOOKUP(DATE(YEAR($A110)-1,MONTH($A110),1),$A$4:G$143,2,FALSE))/VLOOKUP(DATE(YEAR($A110)-1,MONTH($A110),1),$A$4:$D$143,2,FALSE)*100</f>
        <v>-4.0555008837714839</v>
      </c>
      <c r="J110" s="2">
        <f>(Table5[[#This Row],[TSI Freight]]-B109)/B109</f>
        <v>6.6420664206643535E-3</v>
      </c>
      <c r="K110" s="2">
        <f>(Table5[[#This Row],[TSI Freight]]-B98)/B98</f>
        <v>2.7108433734939867E-2</v>
      </c>
      <c r="L110">
        <f t="shared" si="1"/>
        <v>48</v>
      </c>
    </row>
    <row r="111" spans="1:12" x14ac:dyDescent="0.2">
      <c r="A111" s="17">
        <f>DATE(YEAR(Parameters!$B$7), MONTH(Parameters!$B$6)+ROW($A111)-ROW($A$4), 1)</f>
        <v>44531</v>
      </c>
      <c r="B111" s="18">
        <f>IF(VLOOKUP(CONCATENATE("SATD",YEAR($A111),IF(MONTH($A111)&lt;10,CONCATENATE(0,MONTH($A111)),MONTH($A111))),Query!$A:$E,3,FALSE)=0,#N/A,VLOOKUP(CONCATENATE("SATD",YEAR($A111),IF(MONTH($A111)&lt;10,CONCATENATE(0,MONTH($A111)),MONTH($A111))),Query!$A:$E,3,FALSE)/VLOOKUP(CONCATENATE("SATD",YEAR($A$4),IF(MONTH($A$4)&lt;10,CONCATENATE(0,MONTH($A$4)),MONTH($A$4))),Query!$A:$E,3,FALSE)*100)</f>
        <v>119.3886462882096</v>
      </c>
      <c r="C111" s="18">
        <f>IF(VLOOKUP(CONCATENATE("SATD",YEAR($A111),IF(MONTH($A111)&lt;10,CONCATENATE(0,MONTH($A111)),MONTH($A111))),Query!$A:$E,4,FALSE)=0,#N/A,VLOOKUP(CONCATENATE("SATD",YEAR($A111),IF(MONTH($A111)&lt;10,CONCATENATE(0,MONTH($A111)),MONTH($A111))),Query!$A:$E,4,FALSE)/VLOOKUP(CONCATENATE("SATD",YEAR($A$4),IF(MONTH($A$4)&lt;10,CONCATENATE(0,MONTH($A$4)),MONTH($A$4))),Query!$A:$E,4,FALSE)*100)</f>
        <v>103.07740573563197</v>
      </c>
      <c r="D111" s="18">
        <f>IF(VLOOKUP(CONCATENATE("SATD",YEAR($A111),IF(MONTH($A111)&lt;10,CONCATENATE(0,MONTH($A111)),MONTH($A111))),Query!$A:$E,5,FALSE)=0,#N/A,VLOOKUP(CONCATENATE("SATD",YEAR($A111),IF(MONTH($A111)&lt;10,CONCATENATE(0,MONTH($A111)),MONTH($A111))),Query!$A:$E,5,FALSE)/VLOOKUP(CONCATENATE("SATD",YEAR($A$4),IF(MONTH($A$4)&lt;10,CONCATENATE(0,MONTH($A$4)),MONTH($A$4))),Query!$A:$E,5,FALSE)*100)</f>
        <v>112.44889382953312</v>
      </c>
      <c r="F111" s="4">
        <f>(B111-VLOOKUP(DATE(YEAR($A111)-1,MONTH($A111),1),$A$4:D$143,2,FALSE))/VLOOKUP(DATE(YEAR($A111)-1,MONTH($A111),1),$A$4:$D$143,2,FALSE)*100</f>
        <v>1.560178306092119</v>
      </c>
      <c r="G111" s="4">
        <f>(C111-VLOOKUP(DATE(YEAR($A111)-1,MONTH($A111),1),$A$4:F$143,2,FALSE))/VLOOKUP(DATE(YEAR($A111)-1,MONTH($A111),1),$A$4:$D$143,2,FALSE)*100</f>
        <v>-12.315282639451258</v>
      </c>
      <c r="H111" s="4">
        <f>(D111-VLOOKUP(DATE(YEAR($A111)-1,MONTH($A111),1),$A$4:G$143,2,FALSE))/VLOOKUP(DATE(YEAR($A111)-1,MONTH($A111),1),$A$4:$D$143,2,FALSE)*100</f>
        <v>-4.3432515343124649</v>
      </c>
      <c r="J111" s="2">
        <f>(Table5[[#This Row],[TSI Freight]]-B110)/B110</f>
        <v>2.1994134897358403E-3</v>
      </c>
      <c r="K111" s="2">
        <f>(Table5[[#This Row],[TSI Freight]]-B99)/B99</f>
        <v>1.5601783060921191E-2</v>
      </c>
      <c r="L111">
        <f t="shared" si="1"/>
        <v>46</v>
      </c>
    </row>
    <row r="112" spans="1:12" x14ac:dyDescent="0.2">
      <c r="A112" s="17">
        <f>DATE(YEAR(Parameters!$B$7), MONTH(Parameters!$B$6)+ROW($A112)-ROW($A$4), 1)</f>
        <v>44562</v>
      </c>
      <c r="B112" s="18">
        <f>IF(VLOOKUP(CONCATENATE("SATD",YEAR($A112),IF(MONTH($A112)&lt;10,CONCATENATE(0,MONTH($A112)),MONTH($A112))),Query!$A:$E,3,FALSE)=0,#N/A,VLOOKUP(CONCATENATE("SATD",YEAR($A112),IF(MONTH($A112)&lt;10,CONCATENATE(0,MONTH($A112)),MONTH($A112))),Query!$A:$E,3,FALSE)/VLOOKUP(CONCATENATE("SATD",YEAR($A$4),IF(MONTH($A$4)&lt;10,CONCATENATE(0,MONTH($A$4)),MONTH($A$4))),Query!$A:$E,3,FALSE)*100)</f>
        <v>120.26200873362444</v>
      </c>
      <c r="C112" s="18">
        <f>IF(VLOOKUP(CONCATENATE("SATD",YEAR($A112),IF(MONTH($A112)&lt;10,CONCATENATE(0,MONTH($A112)),MONTH($A112))),Query!$A:$E,4,FALSE)=0,#N/A,VLOOKUP(CONCATENATE("SATD",YEAR($A112),IF(MONTH($A112)&lt;10,CONCATENATE(0,MONTH($A112)),MONTH($A112))),Query!$A:$E,4,FALSE)/VLOOKUP(CONCATENATE("SATD",YEAR($A$4),IF(MONTH($A$4)&lt;10,CONCATENATE(0,MONTH($A$4)),MONTH($A$4))),Query!$A:$E,4,FALSE)*100)</f>
        <v>103.09757408759133</v>
      </c>
      <c r="D112" s="18">
        <f>IF(VLOOKUP(CONCATENATE("SATD",YEAR($A112),IF(MONTH($A112)&lt;10,CONCATENATE(0,MONTH($A112)),MONTH($A112))),Query!$A:$E,5,FALSE)=0,#N/A,VLOOKUP(CONCATENATE("SATD",YEAR($A112),IF(MONTH($A112)&lt;10,CONCATENATE(0,MONTH($A112)),MONTH($A112))),Query!$A:$E,5,FALSE)/VLOOKUP(CONCATENATE("SATD",YEAR($A$4),IF(MONTH($A$4)&lt;10,CONCATENATE(0,MONTH($A$4)),MONTH($A$4))),Query!$A:$E,5,FALSE)*100)</f>
        <v>114.0459940067059</v>
      </c>
      <c r="F112" s="4">
        <f>(B112-VLOOKUP(DATE(YEAR($A112)-1,MONTH($A112),1),$A$4:D$143,2,FALSE))/VLOOKUP(DATE(YEAR($A112)-1,MONTH($A112),1),$A$4:$D$143,2,FALSE)*100</f>
        <v>0.95307917888560245</v>
      </c>
      <c r="G112" s="4">
        <f>(C112-VLOOKUP(DATE(YEAR($A112)-1,MONTH($A112),1),$A$4:F$143,2,FALSE))/VLOOKUP(DATE(YEAR($A112)-1,MONTH($A112),1),$A$4:$D$143,2,FALSE)*100</f>
        <v>-13.455482162542488</v>
      </c>
      <c r="H112" s="4">
        <f>(D112-VLOOKUP(DATE(YEAR($A112)-1,MONTH($A112),1),$A$4:G$143,2,FALSE))/VLOOKUP(DATE(YEAR($A112)-1,MONTH($A112),1),$A$4:$D$143,2,FALSE)*100</f>
        <v>-4.2649097231098025</v>
      </c>
      <c r="J112" s="2">
        <f>(Table5[[#This Row],[TSI Freight]]-B111)/B111</f>
        <v>7.31528895391363E-3</v>
      </c>
      <c r="K112" s="2">
        <f>(Table5[[#This Row],[TSI Freight]]-B88)/B88</f>
        <v>1.3245033112582594E-2</v>
      </c>
      <c r="L112">
        <f t="shared" si="1"/>
        <v>36</v>
      </c>
    </row>
    <row r="113" spans="1:12" x14ac:dyDescent="0.2">
      <c r="A113" s="17">
        <f>DATE(YEAR(Parameters!$B$7), MONTH(Parameters!$B$6)+ROW($A113)-ROW($A$4), 1)</f>
        <v>44593</v>
      </c>
      <c r="B113" s="18">
        <f>IF(VLOOKUP(CONCATENATE("SATD",YEAR($A113),IF(MONTH($A113)&lt;10,CONCATENATE(0,MONTH($A113)),MONTH($A113))),Query!$A:$E,3,FALSE)=0,#N/A,VLOOKUP(CONCATENATE("SATD",YEAR($A113),IF(MONTH($A113)&lt;10,CONCATENATE(0,MONTH($A113)),MONTH($A113))),Query!$A:$E,3,FALSE)/VLOOKUP(CONCATENATE("SATD",YEAR($A$4),IF(MONTH($A$4)&lt;10,CONCATENATE(0,MONTH($A$4)),MONTH($A$4))),Query!$A:$E,3,FALSE)*100)</f>
        <v>121.22270742358079</v>
      </c>
      <c r="C113" s="18">
        <f>IF(VLOOKUP(CONCATENATE("SATD",YEAR($A113),IF(MONTH($A113)&lt;10,CONCATENATE(0,MONTH($A113)),MONTH($A113))),Query!$A:$E,4,FALSE)=0,#N/A,VLOOKUP(CONCATENATE("SATD",YEAR($A113),IF(MONTH($A113)&lt;10,CONCATENATE(0,MONTH($A113)),MONTH($A113))),Query!$A:$E,4,FALSE)/VLOOKUP(CONCATENATE("SATD",YEAR($A$4),IF(MONTH($A$4)&lt;10,CONCATENATE(0,MONTH($A$4)),MONTH($A$4))),Query!$A:$E,4,FALSE)*100)</f>
        <v>103.74051679920461</v>
      </c>
      <c r="D113" s="18">
        <f>IF(VLOOKUP(CONCATENATE("SATD",YEAR($A113),IF(MONTH($A113)&lt;10,CONCATENATE(0,MONTH($A113)),MONTH($A113))),Query!$A:$E,5,FALSE)=0,#N/A,VLOOKUP(CONCATENATE("SATD",YEAR($A113),IF(MONTH($A113)&lt;10,CONCATENATE(0,MONTH($A113)),MONTH($A113))),Query!$A:$E,5,FALSE)/VLOOKUP(CONCATENATE("SATD",YEAR($A$4),IF(MONTH($A$4)&lt;10,CONCATENATE(0,MONTH($A$4)),MONTH($A$4))),Query!$A:$E,5,FALSE)*100)</f>
        <v>115.16096244181458</v>
      </c>
      <c r="F113" s="4">
        <f>(B113-VLOOKUP(DATE(YEAR($A113)-1,MONTH($A113),1),$A$4:D$143,2,FALSE))/VLOOKUP(DATE(YEAR($A113)-1,MONTH($A113),1),$A$4:$D$143,2,FALSE)*100</f>
        <v>4.5180722891566205</v>
      </c>
      <c r="G113" s="4">
        <f>(C113-VLOOKUP(DATE(YEAR($A113)-1,MONTH($A113),1),$A$4:F$143,2,FALSE))/VLOOKUP(DATE(YEAR($A113)-1,MONTH($A113),1),$A$4:$D$143,2,FALSE)*100</f>
        <v>-10.555051404300245</v>
      </c>
      <c r="H113" s="4">
        <f>(D113-VLOOKUP(DATE(YEAR($A113)-1,MONTH($A113),1),$A$4:G$143,2,FALSE))/VLOOKUP(DATE(YEAR($A113)-1,MONTH($A113),1),$A$4:$D$143,2,FALSE)*100</f>
        <v>-0.70835693081499951</v>
      </c>
      <c r="J113" s="2">
        <f>(Table5[[#This Row],[TSI Freight]]-B112)/B112</f>
        <v>7.9883805374002578E-3</v>
      </c>
      <c r="K113" s="2">
        <f>(Table5[[#This Row],[TSI Freight]]-B89)/B89</f>
        <v>2.2091310751104411E-2</v>
      </c>
      <c r="L113">
        <f t="shared" si="1"/>
        <v>21</v>
      </c>
    </row>
    <row r="114" spans="1:12" x14ac:dyDescent="0.2">
      <c r="A114" s="17">
        <f>DATE(YEAR(Parameters!$B$7), MONTH(Parameters!$B$6)+ROW($A114)-ROW($A$4), 1)</f>
        <v>44621</v>
      </c>
      <c r="B114" s="18">
        <f>IF(VLOOKUP(CONCATENATE("SATD",YEAR($A114),IF(MONTH($A114)&lt;10,CONCATENATE(0,MONTH($A114)),MONTH($A114))),Query!$A:$E,3,FALSE)=0,#N/A,VLOOKUP(CONCATENATE("SATD",YEAR($A114),IF(MONTH($A114)&lt;10,CONCATENATE(0,MONTH($A114)),MONTH($A114))),Query!$A:$E,3,FALSE)/VLOOKUP(CONCATENATE("SATD",YEAR($A$4),IF(MONTH($A$4)&lt;10,CONCATENATE(0,MONTH($A$4)),MONTH($A$4))),Query!$A:$E,3,FALSE)*100)</f>
        <v>122.18340611353713</v>
      </c>
      <c r="C114" s="18">
        <f>IF(VLOOKUP(CONCATENATE("SATD",YEAR($A114),IF(MONTH($A114)&lt;10,CONCATENATE(0,MONTH($A114)),MONTH($A114))),Query!$A:$E,4,FALSE)=0,#N/A,VLOOKUP(CONCATENATE("SATD",YEAR($A114),IF(MONTH($A114)&lt;10,CONCATENATE(0,MONTH($A114)),MONTH($A114))),Query!$A:$E,4,FALSE)/VLOOKUP(CONCATENATE("SATD",YEAR($A$4),IF(MONTH($A$4)&lt;10,CONCATENATE(0,MONTH($A$4)),MONTH($A$4))),Query!$A:$E,4,FALSE)*100)</f>
        <v>104.58330956528118</v>
      </c>
      <c r="D114" s="18">
        <f>IF(VLOOKUP(CONCATENATE("SATD",YEAR($A114),IF(MONTH($A114)&lt;10,CONCATENATE(0,MONTH($A114)),MONTH($A114))),Query!$A:$E,5,FALSE)=0,#N/A,VLOOKUP(CONCATENATE("SATD",YEAR($A114),IF(MONTH($A114)&lt;10,CONCATENATE(0,MONTH($A114)),MONTH($A114))),Query!$A:$E,5,FALSE)/VLOOKUP(CONCATENATE("SATD",YEAR($A$4),IF(MONTH($A$4)&lt;10,CONCATENATE(0,MONTH($A$4)),MONTH($A$4))),Query!$A:$E,5,FALSE)*100)</f>
        <v>118.38310945400453</v>
      </c>
      <c r="F114" s="4">
        <f>(B114-VLOOKUP(DATE(YEAR($A114)-1,MONTH($A114),1),$A$4:D$143,2,FALSE))/VLOOKUP(DATE(YEAR($A114)-1,MONTH($A114),1),$A$4:$D$143,2,FALSE)*100</f>
        <v>3.4763313609467557</v>
      </c>
      <c r="G114" s="4">
        <f>(C114-VLOOKUP(DATE(YEAR($A114)-1,MONTH($A114),1),$A$4:F$143,2,FALSE))/VLOOKUP(DATE(YEAR($A114)-1,MONTH($A114),1),$A$4:$D$143,2,FALSE)*100</f>
        <v>-11.429075848929768</v>
      </c>
      <c r="H114" s="4">
        <f>(D114-VLOOKUP(DATE(YEAR($A114)-1,MONTH($A114),1),$A$4:G$143,2,FALSE))/VLOOKUP(DATE(YEAR($A114)-1,MONTH($A114),1),$A$4:$D$143,2,FALSE)*100</f>
        <v>0.25788485564732244</v>
      </c>
      <c r="J114" s="2">
        <f>(Table5[[#This Row],[TSI Freight]]-B113)/B113</f>
        <v>7.9250720461096196E-3</v>
      </c>
      <c r="K114" s="2">
        <f>(Table5[[#This Row],[TSI Freight]]-B90)/B90</f>
        <v>4.1697691734921945E-2</v>
      </c>
      <c r="L114">
        <f t="shared" si="1"/>
        <v>3</v>
      </c>
    </row>
    <row r="115" spans="1:12" x14ac:dyDescent="0.2">
      <c r="A115" s="17">
        <f>DATE(YEAR(Parameters!$B$7), MONTH(Parameters!$B$6)+ROW($A115)-ROW($A$4), 1)</f>
        <v>44652</v>
      </c>
      <c r="B115" s="18">
        <f>IF(VLOOKUP(CONCATENATE("SATD",YEAR($A115),IF(MONTH($A115)&lt;10,CONCATENATE(0,MONTH($A115)),MONTH($A115))),Query!$A:$E,3,FALSE)=0,#N/A,VLOOKUP(CONCATENATE("SATD",YEAR($A115),IF(MONTH($A115)&lt;10,CONCATENATE(0,MONTH($A115)),MONTH($A115))),Query!$A:$E,3,FALSE)/VLOOKUP(CONCATENATE("SATD",YEAR($A$4),IF(MONTH($A$4)&lt;10,CONCATENATE(0,MONTH($A$4)),MONTH($A$4))),Query!$A:$E,3,FALSE)*100)</f>
        <v>121.39737991266375</v>
      </c>
      <c r="C115" s="18">
        <f>IF(VLOOKUP(CONCATENATE("SATD",YEAR($A115),IF(MONTH($A115)&lt;10,CONCATENATE(0,MONTH($A115)),MONTH($A115))),Query!$A:$E,4,FALSE)=0,#N/A,VLOOKUP(CONCATENATE("SATD",YEAR($A115),IF(MONTH($A115)&lt;10,CONCATENATE(0,MONTH($A115)),MONTH($A115))),Query!$A:$E,4,FALSE)/VLOOKUP(CONCATENATE("SATD",YEAR($A$4),IF(MONTH($A$4)&lt;10,CONCATENATE(0,MONTH($A$4)),MONTH($A$4))),Query!$A:$E,4,FALSE)*100)</f>
        <v>104.81677354909775</v>
      </c>
      <c r="D115" s="18">
        <f>IF(VLOOKUP(CONCATENATE("SATD",YEAR($A115),IF(MONTH($A115)&lt;10,CONCATENATE(0,MONTH($A115)),MONTH($A115))),Query!$A:$E,5,FALSE)=0,#N/A,VLOOKUP(CONCATENATE("SATD",YEAR($A115),IF(MONTH($A115)&lt;10,CONCATENATE(0,MONTH($A115)),MONTH($A115))),Query!$A:$E,5,FALSE)/VLOOKUP(CONCATENATE("SATD",YEAR($A$4),IF(MONTH($A$4)&lt;10,CONCATENATE(0,MONTH($A$4)),MONTH($A$4))),Query!$A:$E,5,FALSE)*100)</f>
        <v>119.24055454719193</v>
      </c>
      <c r="F115" s="4">
        <f>(B115-VLOOKUP(DATE(YEAR($A115)-1,MONTH($A115),1),$A$4:D$143,2,FALSE))/VLOOKUP(DATE(YEAR($A115)-1,MONTH($A115),1),$A$4:$D$143,2,FALSE)*100</f>
        <v>1.4598540145985421</v>
      </c>
      <c r="G115" s="4">
        <f>(C115-VLOOKUP(DATE(YEAR($A115)-1,MONTH($A115),1),$A$4:F$143,2,FALSE))/VLOOKUP(DATE(YEAR($A115)-1,MONTH($A115),1),$A$4:$D$143,2,FALSE)*100</f>
        <v>-12.397660062980346</v>
      </c>
      <c r="H115" s="4">
        <f>(D115-VLOOKUP(DATE(YEAR($A115)-1,MONTH($A115),1),$A$4:G$143,2,FALSE))/VLOOKUP(DATE(YEAR($A115)-1,MONTH($A115),1),$A$4:$D$143,2,FALSE)*100</f>
        <v>-0.34274820690892605</v>
      </c>
      <c r="J115" s="2">
        <f>(Table5[[#This Row],[TSI Freight]]-B114)/B114</f>
        <v>-6.4331665475340942E-3</v>
      </c>
      <c r="K115" s="2">
        <f>(Table5[[#This Row],[TSI Freight]]-B91)/B91</f>
        <v>0.1173633440514467</v>
      </c>
      <c r="L115">
        <f t="shared" si="1"/>
        <v>16</v>
      </c>
    </row>
    <row r="116" spans="1:12" x14ac:dyDescent="0.2">
      <c r="A116" s="17">
        <f>DATE(YEAR(Parameters!$B$7), MONTH(Parameters!$B$6)+ROW($A116)-ROW($A$4), 1)</f>
        <v>44682</v>
      </c>
      <c r="B116" s="18">
        <f>IF(VLOOKUP(CONCATENATE("SATD",YEAR($A116),IF(MONTH($A116)&lt;10,CONCATENATE(0,MONTH($A116)),MONTH($A116))),Query!$A:$E,3,FALSE)=0,#N/A,VLOOKUP(CONCATENATE("SATD",YEAR($A116),IF(MONTH($A116)&lt;10,CONCATENATE(0,MONTH($A116)),MONTH($A116))),Query!$A:$E,3,FALSE)/VLOOKUP(CONCATENATE("SATD",YEAR($A$4),IF(MONTH($A$4)&lt;10,CONCATENATE(0,MONTH($A$4)),MONTH($A$4))),Query!$A:$E,3,FALSE)*100)</f>
        <v>121.31004366812228</v>
      </c>
      <c r="C116" s="18">
        <f>IF(VLOOKUP(CONCATENATE("SATD",YEAR($A116),IF(MONTH($A116)&lt;10,CONCATENATE(0,MONTH($A116)),MONTH($A116))),Query!$A:$E,4,FALSE)=0,#N/A,VLOOKUP(CONCATENATE("SATD",YEAR($A116),IF(MONTH($A116)&lt;10,CONCATENATE(0,MONTH($A116)),MONTH($A116))),Query!$A:$E,4,FALSE)/VLOOKUP(CONCATENATE("SATD",YEAR($A$4),IF(MONTH($A$4)&lt;10,CONCATENATE(0,MONTH($A$4)),MONTH($A$4))),Query!$A:$E,4,FALSE)*100)</f>
        <v>104.88145489286612</v>
      </c>
      <c r="D116" s="18">
        <f>IF(VLOOKUP(CONCATENATE("SATD",YEAR($A116),IF(MONTH($A116)&lt;10,CONCATENATE(0,MONTH($A116)),MONTH($A116))),Query!$A:$E,5,FALSE)=0,#N/A,VLOOKUP(CONCATENATE("SATD",YEAR($A116),IF(MONTH($A116)&lt;10,CONCATENATE(0,MONTH($A116)),MONTH($A116))),Query!$A:$E,5,FALSE)/VLOOKUP(CONCATENATE("SATD",YEAR($A$4),IF(MONTH($A$4)&lt;10,CONCATENATE(0,MONTH($A$4)),MONTH($A$4))),Query!$A:$E,5,FALSE)*100)</f>
        <v>120.84655624908942</v>
      </c>
      <c r="F116" s="4">
        <f>(B116-VLOOKUP(DATE(YEAR($A116)-1,MONTH($A116),1),$A$4:D$143,2,FALSE))/VLOOKUP(DATE(YEAR($A116)-1,MONTH($A116),1),$A$4:$D$143,2,FALSE)*100</f>
        <v>2.2075055187637935</v>
      </c>
      <c r="G116" s="4">
        <f>(C116-VLOOKUP(DATE(YEAR($A116)-1,MONTH($A116),1),$A$4:F$143,2,FALSE))/VLOOKUP(DATE(YEAR($A116)-1,MONTH($A116),1),$A$4:$D$143,2,FALSE)*100</f>
        <v>-11.634094295561667</v>
      </c>
      <c r="H116" s="4">
        <f>(D116-VLOOKUP(DATE(YEAR($A116)-1,MONTH($A116),1),$A$4:G$143,2,FALSE))/VLOOKUP(DATE(YEAR($A116)-1,MONTH($A116),1),$A$4:$D$143,2,FALSE)*100</f>
        <v>1.8170028735889421</v>
      </c>
      <c r="J116" s="2">
        <f>(Table5[[#This Row],[TSI Freight]]-B115)/B115</f>
        <v>-7.1942446043157956E-4</v>
      </c>
      <c r="K116" s="2">
        <f>(Table5[[#This Row],[TSI Freight]]-B92)/B92</f>
        <v>0.1032565528196981</v>
      </c>
      <c r="L116">
        <f t="shared" si="1"/>
        <v>19</v>
      </c>
    </row>
    <row r="117" spans="1:12" x14ac:dyDescent="0.2">
      <c r="A117" s="17">
        <f>DATE(YEAR(Parameters!$B$7), MONTH(Parameters!$B$6)+ROW($A117)-ROW($A$4), 1)</f>
        <v>44713</v>
      </c>
      <c r="B117" s="18">
        <f>IF(VLOOKUP(CONCATENATE("SATD",YEAR($A117),IF(MONTH($A117)&lt;10,CONCATENATE(0,MONTH($A117)),MONTH($A117))),Query!$A:$E,3,FALSE)=0,#N/A,VLOOKUP(CONCATENATE("SATD",YEAR($A117),IF(MONTH($A117)&lt;10,CONCATENATE(0,MONTH($A117)),MONTH($A117))),Query!$A:$E,3,FALSE)/VLOOKUP(CONCATENATE("SATD",YEAR($A$4),IF(MONTH($A$4)&lt;10,CONCATENATE(0,MONTH($A$4)),MONTH($A$4))),Query!$A:$E,3,FALSE)*100)</f>
        <v>121.65938864628822</v>
      </c>
      <c r="C117" s="18">
        <f>IF(VLOOKUP(CONCATENATE("SATD",YEAR($A117),IF(MONTH($A117)&lt;10,CONCATENATE(0,MONTH($A117)),MONTH($A117))),Query!$A:$E,4,FALSE)=0,#N/A,VLOOKUP(CONCATENATE("SATD",YEAR($A117),IF(MONTH($A117)&lt;10,CONCATENATE(0,MONTH($A117)),MONTH($A117))),Query!$A:$E,4,FALSE)/VLOOKUP(CONCATENATE("SATD",YEAR($A$4),IF(MONTH($A$4)&lt;10,CONCATENATE(0,MONTH($A$4)),MONTH($A$4))),Query!$A:$E,4,FALSE)*100)</f>
        <v>104.73528525007379</v>
      </c>
      <c r="D117" s="18">
        <f>IF(VLOOKUP(CONCATENATE("SATD",YEAR($A117),IF(MONTH($A117)&lt;10,CONCATENATE(0,MONTH($A117)),MONTH($A117))),Query!$A:$E,5,FALSE)=0,#N/A,VLOOKUP(CONCATENATE("SATD",YEAR($A117),IF(MONTH($A117)&lt;10,CONCATENATE(0,MONTH($A117)),MONTH($A117))),Query!$A:$E,5,FALSE)/VLOOKUP(CONCATENATE("SATD",YEAR($A$4),IF(MONTH($A$4)&lt;10,CONCATENATE(0,MONTH($A$4)),MONTH($A$4))),Query!$A:$E,5,FALSE)*100)</f>
        <v>122.31737889364382</v>
      </c>
      <c r="F117" s="4">
        <f>(B117-VLOOKUP(DATE(YEAR($A117)-1,MONTH($A117),1),$A$4:D$143,2,FALSE))/VLOOKUP(DATE(YEAR($A117)-1,MONTH($A117),1),$A$4:$D$143,2,FALSE)*100</f>
        <v>3.1851851851851896</v>
      </c>
      <c r="G117" s="4">
        <f>(C117-VLOOKUP(DATE(YEAR($A117)-1,MONTH($A117),1),$A$4:F$143,2,FALSE))/VLOOKUP(DATE(YEAR($A117)-1,MONTH($A117),1),$A$4:$D$143,2,FALSE)*100</f>
        <v>-11.168961769381866</v>
      </c>
      <c r="H117" s="4">
        <f>(D117-VLOOKUP(DATE(YEAR($A117)-1,MONTH($A117),1),$A$4:G$143,2,FALSE))/VLOOKUP(DATE(YEAR($A117)-1,MONTH($A117),1),$A$4:$D$143,2,FALSE)*100</f>
        <v>3.7432583949793834</v>
      </c>
      <c r="J117" s="2">
        <f>(Table5[[#This Row],[TSI Freight]]-B116)/B116</f>
        <v>2.8797696184305762E-3</v>
      </c>
      <c r="K117" s="2">
        <f>(Table5[[#This Row],[TSI Freight]]-B93)/B93</f>
        <v>8.0682699767261473E-2</v>
      </c>
      <c r="L117">
        <f t="shared" si="1"/>
        <v>13</v>
      </c>
    </row>
    <row r="118" spans="1:12" x14ac:dyDescent="0.2">
      <c r="A118" s="17">
        <f>DATE(YEAR(Parameters!$B$7), MONTH(Parameters!$B$6)+ROW($A118)-ROW($A$4), 1)</f>
        <v>44743</v>
      </c>
      <c r="B118" s="18">
        <f>IF(VLOOKUP(CONCATENATE("SATD",YEAR($A118),IF(MONTH($A118)&lt;10,CONCATENATE(0,MONTH($A118)),MONTH($A118))),Query!$A:$E,3,FALSE)=0,#N/A,VLOOKUP(CONCATENATE("SATD",YEAR($A118),IF(MONTH($A118)&lt;10,CONCATENATE(0,MONTH($A118)),MONTH($A118))),Query!$A:$E,3,FALSE)/VLOOKUP(CONCATENATE("SATD",YEAR($A$4),IF(MONTH($A$4)&lt;10,CONCATENATE(0,MONTH($A$4)),MONTH($A$4))),Query!$A:$E,3,FALSE)*100)</f>
        <v>120.96069868995633</v>
      </c>
      <c r="C118" s="18">
        <f>IF(VLOOKUP(CONCATENATE("SATD",YEAR($A118),IF(MONTH($A118)&lt;10,CONCATENATE(0,MONTH($A118)),MONTH($A118))),Query!$A:$E,4,FALSE)=0,#N/A,VLOOKUP(CONCATENATE("SATD",YEAR($A118),IF(MONTH($A118)&lt;10,CONCATENATE(0,MONTH($A118)),MONTH($A118))),Query!$A:$E,4,FALSE)/VLOOKUP(CONCATENATE("SATD",YEAR($A$4),IF(MONTH($A$4)&lt;10,CONCATENATE(0,MONTH($A$4)),MONTH($A$4))),Query!$A:$E,4,FALSE)*100)</f>
        <v>104.96762877146277</v>
      </c>
      <c r="D118" s="18">
        <f>IF(VLOOKUP(CONCATENATE("SATD",YEAR($A118),IF(MONTH($A118)&lt;10,CONCATENATE(0,MONTH($A118)),MONTH($A118))),Query!$A:$E,5,FALSE)=0,#N/A,VLOOKUP(CONCATENATE("SATD",YEAR($A118),IF(MONTH($A118)&lt;10,CONCATENATE(0,MONTH($A118)),MONTH($A118))),Query!$A:$E,5,FALSE)/VLOOKUP(CONCATENATE("SATD",YEAR($A$4),IF(MONTH($A$4)&lt;10,CONCATENATE(0,MONTH($A$4)),MONTH($A$4))),Query!$A:$E,5,FALSE)*100)</f>
        <v>120.39382026731803</v>
      </c>
      <c r="F118" s="4">
        <f>(B118-VLOOKUP(DATE(YEAR($A118)-1,MONTH($A118),1),$A$4:D$143,2,FALSE))/VLOOKUP(DATE(YEAR($A118)-1,MONTH($A118),1),$A$4:$D$143,2,FALSE)*100</f>
        <v>3.2811334824757741</v>
      </c>
      <c r="G118" s="4">
        <f>(C118-VLOOKUP(DATE(YEAR($A118)-1,MONTH($A118),1),$A$4:F$143,2,FALSE))/VLOOKUP(DATE(YEAR($A118)-1,MONTH($A118),1),$A$4:$D$143,2,FALSE)*100</f>
        <v>-10.374396015417684</v>
      </c>
      <c r="H118" s="4">
        <f>(D118-VLOOKUP(DATE(YEAR($A118)-1,MONTH($A118),1),$A$4:G$143,2,FALSE))/VLOOKUP(DATE(YEAR($A118)-1,MONTH($A118),1),$A$4:$D$143,2,FALSE)*100</f>
        <v>2.7971097733625374</v>
      </c>
      <c r="J118" s="2">
        <f>(Table5[[#This Row],[TSI Freight]]-B117)/B117</f>
        <v>-5.7430007178751906E-3</v>
      </c>
      <c r="K118" s="2">
        <f>(Table5[[#This Row],[TSI Freight]]-B94)/B94</f>
        <v>4.0570999248685242E-2</v>
      </c>
      <c r="L118">
        <f t="shared" si="1"/>
        <v>24</v>
      </c>
    </row>
    <row r="119" spans="1:12" x14ac:dyDescent="0.2">
      <c r="A119" s="17">
        <f>DATE(YEAR(Parameters!$B$7), MONTH(Parameters!$B$6)+ROW($A119)-ROW($A$4), 1)</f>
        <v>44774</v>
      </c>
      <c r="B119" s="18">
        <f>IF(VLOOKUP(CONCATENATE("SATD",YEAR($A119),IF(MONTH($A119)&lt;10,CONCATENATE(0,MONTH($A119)),MONTH($A119))),Query!$A:$E,3,FALSE)=0,#N/A,VLOOKUP(CONCATENATE("SATD",YEAR($A119),IF(MONTH($A119)&lt;10,CONCATENATE(0,MONTH($A119)),MONTH($A119))),Query!$A:$E,3,FALSE)/VLOOKUP(CONCATENATE("SATD",YEAR($A$4),IF(MONTH($A$4)&lt;10,CONCATENATE(0,MONTH($A$4)),MONTH($A$4))),Query!$A:$E,3,FALSE)*100)</f>
        <v>122.09606986899564</v>
      </c>
      <c r="C119" s="18">
        <f>IF(VLOOKUP(CONCATENATE("SATD",YEAR($A119),IF(MONTH($A119)&lt;10,CONCATENATE(0,MONTH($A119)),MONTH($A119))),Query!$A:$E,4,FALSE)=0,#N/A,VLOOKUP(CONCATENATE("SATD",YEAR($A119),IF(MONTH($A119)&lt;10,CONCATENATE(0,MONTH($A119)),MONTH($A119))),Query!$A:$E,4,FALSE)/VLOOKUP(CONCATENATE("SATD",YEAR($A$4),IF(MONTH($A$4)&lt;10,CONCATENATE(0,MONTH($A$4)),MONTH($A$4))),Query!$A:$E,4,FALSE)*100)</f>
        <v>105.08965750426786</v>
      </c>
      <c r="D119" s="18">
        <f>IF(VLOOKUP(CONCATENATE("SATD",YEAR($A119),IF(MONTH($A119)&lt;10,CONCATENATE(0,MONTH($A119)),MONTH($A119))),Query!$A:$E,5,FALSE)=0,#N/A,VLOOKUP(CONCATENATE("SATD",YEAR($A119),IF(MONTH($A119)&lt;10,CONCATENATE(0,MONTH($A119)),MONTH($A119))),Query!$A:$E,5,FALSE)/VLOOKUP(CONCATENATE("SATD",YEAR($A$4),IF(MONTH($A$4)&lt;10,CONCATENATE(0,MONTH($A$4)),MONTH($A$4))),Query!$A:$E,5,FALSE)*100)</f>
        <v>120.24746255118694</v>
      </c>
      <c r="F119" s="4">
        <f>(B119-VLOOKUP(DATE(YEAR($A119)-1,MONTH($A119),1),$A$4:D$143,2,FALSE))/VLOOKUP(DATE(YEAR($A119)-1,MONTH($A119),1),$A$4:$D$143,2,FALSE)*100</f>
        <v>4.8762190547636939</v>
      </c>
      <c r="G119" s="4">
        <f>(C119-VLOOKUP(DATE(YEAR($A119)-1,MONTH($A119),1),$A$4:F$143,2,FALSE))/VLOOKUP(DATE(YEAR($A119)-1,MONTH($A119),1),$A$4:$D$143,2,FALSE)*100</f>
        <v>-9.7316895405951254</v>
      </c>
      <c r="H119" s="4">
        <f>(D119-VLOOKUP(DATE(YEAR($A119)-1,MONTH($A119),1),$A$4:G$143,2,FALSE))/VLOOKUP(DATE(YEAR($A119)-1,MONTH($A119),1),$A$4:$D$143,2,FALSE)*100</f>
        <v>3.2883305484688998</v>
      </c>
      <c r="J119" s="2">
        <f>(Table5[[#This Row],[TSI Freight]]-B118)/B118</f>
        <v>9.3862815884477313E-3</v>
      </c>
      <c r="K119" s="2">
        <f>(Table5[[#This Row],[TSI Freight]]-B95)/B95</f>
        <v>6.1503416856492285E-2</v>
      </c>
      <c r="L119">
        <f t="shared" si="1"/>
        <v>4</v>
      </c>
    </row>
    <row r="120" spans="1:12" x14ac:dyDescent="0.2">
      <c r="A120" s="17">
        <f>DATE(YEAR(Parameters!$B$7), MONTH(Parameters!$B$6)+ROW($A120)-ROW($A$4), 1)</f>
        <v>44805</v>
      </c>
      <c r="B120" s="18">
        <f>IF(VLOOKUP(CONCATENATE("SATD",YEAR($A120),IF(MONTH($A120)&lt;10,CONCATENATE(0,MONTH($A120)),MONTH($A120))),Query!$A:$E,3,FALSE)=0,#N/A,VLOOKUP(CONCATENATE("SATD",YEAR($A120),IF(MONTH($A120)&lt;10,CONCATENATE(0,MONTH($A120)),MONTH($A120))),Query!$A:$E,3,FALSE)/VLOOKUP(CONCATENATE("SATD",YEAR($A$4),IF(MONTH($A$4)&lt;10,CONCATENATE(0,MONTH($A$4)),MONTH($A$4))),Query!$A:$E,3,FALSE)*100)</f>
        <v>122.00873362445415</v>
      </c>
      <c r="C120" s="18">
        <f>IF(VLOOKUP(CONCATENATE("SATD",YEAR($A120),IF(MONTH($A120)&lt;10,CONCATENATE(0,MONTH($A120)),MONTH($A120))),Query!$A:$E,4,FALSE)=0,#N/A,VLOOKUP(CONCATENATE("SATD",YEAR($A120),IF(MONTH($A120)&lt;10,CONCATENATE(0,MONTH($A120)),MONTH($A120))),Query!$A:$E,4,FALSE)/VLOOKUP(CONCATENATE("SATD",YEAR($A$4),IF(MONTH($A$4)&lt;10,CONCATENATE(0,MONTH($A$4)),MONTH($A$4))),Query!$A:$E,4,FALSE)*100)</f>
        <v>105.45869764908313</v>
      </c>
      <c r="D120" s="18">
        <f>IF(VLOOKUP(CONCATENATE("SATD",YEAR($A120),IF(MONTH($A120)&lt;10,CONCATENATE(0,MONTH($A120)),MONTH($A120))),Query!$A:$E,5,FALSE)=0,#N/A,VLOOKUP(CONCATENATE("SATD",YEAR($A120),IF(MONTH($A120)&lt;10,CONCATENATE(0,MONTH($A120)),MONTH($A120))),Query!$A:$E,5,FALSE)/VLOOKUP(CONCATENATE("SATD",YEAR($A$4),IF(MONTH($A$4)&lt;10,CONCATENATE(0,MONTH($A$4)),MONTH($A$4))),Query!$A:$E,5,FALSE)*100)</f>
        <v>120.41679864122831</v>
      </c>
      <c r="F120" s="4">
        <f>(B120-VLOOKUP(DATE(YEAR($A120)-1,MONTH($A120),1),$A$4:D$143,2,FALSE))/VLOOKUP(DATE(YEAR($A120)-1,MONTH($A120),1),$A$4:$D$143,2,FALSE)*100</f>
        <v>4.3315907393577397</v>
      </c>
      <c r="G120" s="4">
        <f>(C120-VLOOKUP(DATE(YEAR($A120)-1,MONTH($A120),1),$A$4:F$143,2,FALSE))/VLOOKUP(DATE(YEAR($A120)-1,MONTH($A120),1),$A$4:$D$143,2,FALSE)*100</f>
        <v>-9.8206058191185974</v>
      </c>
      <c r="H120" s="4">
        <f>(D120-VLOOKUP(DATE(YEAR($A120)-1,MONTH($A120),1),$A$4:G$143,2,FALSE))/VLOOKUP(DATE(YEAR($A120)-1,MONTH($A120),1),$A$4:$D$143,2,FALSE)*100</f>
        <v>2.9703020494446792</v>
      </c>
      <c r="J120" s="2">
        <f>(Table5[[#This Row],[TSI Freight]]-B119)/B119</f>
        <v>-7.1530758226041359E-4</v>
      </c>
      <c r="K120" s="2">
        <f>(Table5[[#This Row],[TSI Freight]]-B96)/B96</f>
        <v>5.9135708870356449E-2</v>
      </c>
      <c r="L120">
        <f t="shared" si="1"/>
        <v>8</v>
      </c>
    </row>
    <row r="121" spans="1:12" x14ac:dyDescent="0.2">
      <c r="A121" s="17">
        <f>DATE(YEAR(Parameters!$B$7), MONTH(Parameters!$B$6)+ROW($A121)-ROW($A$4), 1)</f>
        <v>44835</v>
      </c>
      <c r="B121" s="18">
        <f>IF(VLOOKUP(CONCATENATE("SATD",YEAR($A121),IF(MONTH($A121)&lt;10,CONCATENATE(0,MONTH($A121)),MONTH($A121))),Query!$A:$E,3,FALSE)=0,#N/A,VLOOKUP(CONCATENATE("SATD",YEAR($A121),IF(MONTH($A121)&lt;10,CONCATENATE(0,MONTH($A121)),MONTH($A121))),Query!$A:$E,3,FALSE)/VLOOKUP(CONCATENATE("SATD",YEAR($A$4),IF(MONTH($A$4)&lt;10,CONCATENATE(0,MONTH($A$4)),MONTH($A$4))),Query!$A:$E,3,FALSE)*100)</f>
        <v>120.78602620087338</v>
      </c>
      <c r="C121" s="18">
        <f>IF(VLOOKUP(CONCATENATE("SATD",YEAR($A121),IF(MONTH($A121)&lt;10,CONCATENATE(0,MONTH($A121)),MONTH($A121))),Query!$A:$E,4,FALSE)=0,#N/A,VLOOKUP(CONCATENATE("SATD",YEAR($A121),IF(MONTH($A121)&lt;10,CONCATENATE(0,MONTH($A121)),MONTH($A121))),Query!$A:$E,4,FALSE)/VLOOKUP(CONCATENATE("SATD",YEAR($A$4),IF(MONTH($A$4)&lt;10,CONCATENATE(0,MONTH($A$4)),MONTH($A$4))),Query!$A:$E,4,FALSE)*100)</f>
        <v>105.36865308210032</v>
      </c>
      <c r="D121" s="18">
        <f>IF(VLOOKUP(CONCATENATE("SATD",YEAR($A121),IF(MONTH($A121)&lt;10,CONCATENATE(0,MONTH($A121)),MONTH($A121))),Query!$A:$E,5,FALSE)=0,#N/A,VLOOKUP(CONCATENATE("SATD",YEAR($A121),IF(MONTH($A121)&lt;10,CONCATENATE(0,MONTH($A121)),MONTH($A121))),Query!$A:$E,5,FALSE)/VLOOKUP(CONCATENATE("SATD",YEAR($A$4),IF(MONTH($A$4)&lt;10,CONCATENATE(0,MONTH($A$4)),MONTH($A$4))),Query!$A:$E,5,FALSE)*100)</f>
        <v>121.63548025810216</v>
      </c>
      <c r="F121" s="4">
        <f>(B121-VLOOKUP(DATE(YEAR($A121)-1,MONTH($A121),1),$A$4:D$143,2,FALSE))/VLOOKUP(DATE(YEAR($A121)-1,MONTH($A121),1),$A$4:$D$143,2,FALSE)*100</f>
        <v>2.0664206642066545</v>
      </c>
      <c r="G121" s="4">
        <f>(C121-VLOOKUP(DATE(YEAR($A121)-1,MONTH($A121),1),$A$4:F$143,2,FALSE))/VLOOKUP(DATE(YEAR($A121)-1,MONTH($A121),1),$A$4:$D$143,2,FALSE)*100</f>
        <v>-10.961544074535153</v>
      </c>
      <c r="H121" s="4">
        <f>(D121-VLOOKUP(DATE(YEAR($A121)-1,MONTH($A121),1),$A$4:G$143,2,FALSE))/VLOOKUP(DATE(YEAR($A121)-1,MONTH($A121),1),$A$4:$D$143,2,FALSE)*100</f>
        <v>2.7842250151490577</v>
      </c>
      <c r="J121" s="2">
        <f>(Table5[[#This Row],[TSI Freight]]-B120)/B120</f>
        <v>-1.0021474588403608E-2</v>
      </c>
      <c r="K121" s="2">
        <f>(Table5[[#This Row],[TSI Freight]]-B97)/B97</f>
        <v>4.1415662650602494E-2</v>
      </c>
      <c r="L121">
        <f t="shared" si="1"/>
        <v>26</v>
      </c>
    </row>
    <row r="122" spans="1:12" x14ac:dyDescent="0.2">
      <c r="A122" s="17">
        <f>DATE(YEAR(Parameters!$B$7), MONTH(Parameters!$B$6)+ROW($A122)-ROW($A$4), 1)</f>
        <v>44866</v>
      </c>
      <c r="B122" s="18">
        <f>IF(VLOOKUP(CONCATENATE("SATD",YEAR($A122),IF(MONTH($A122)&lt;10,CONCATENATE(0,MONTH($A122)),MONTH($A122))),Query!$A:$E,3,FALSE)=0,#N/A,VLOOKUP(CONCATENATE("SATD",YEAR($A122),IF(MONTH($A122)&lt;10,CONCATENATE(0,MONTH($A122)),MONTH($A122))),Query!$A:$E,3,FALSE)/VLOOKUP(CONCATENATE("SATD",YEAR($A$4),IF(MONTH($A$4)&lt;10,CONCATENATE(0,MONTH($A$4)),MONTH($A$4))),Query!$A:$E,3,FALSE)*100)</f>
        <v>118.51528384279474</v>
      </c>
      <c r="C122" s="18">
        <f>IF(VLOOKUP(CONCATENATE("SATD",YEAR($A122),IF(MONTH($A122)&lt;10,CONCATENATE(0,MONTH($A122)),MONTH($A122))),Query!$A:$E,4,FALSE)=0,#N/A,VLOOKUP(CONCATENATE("SATD",YEAR($A122),IF(MONTH($A122)&lt;10,CONCATENATE(0,MONTH($A122)),MONTH($A122))),Query!$A:$E,4,FALSE)/VLOOKUP(CONCATENATE("SATD",YEAR($A$4),IF(MONTH($A$4)&lt;10,CONCATENATE(0,MONTH($A$4)),MONTH($A$4))),Query!$A:$E,4,FALSE)*100)</f>
        <v>105.02395755829264</v>
      </c>
      <c r="D122" s="18">
        <f>IF(VLOOKUP(CONCATENATE("SATD",YEAR($A122),IF(MONTH($A122)&lt;10,CONCATENATE(0,MONTH($A122)),MONTH($A122))),Query!$A:$E,5,FALSE)=0,#N/A,VLOOKUP(CONCATENATE("SATD",YEAR($A122),IF(MONTH($A122)&lt;10,CONCATENATE(0,MONTH($A122)),MONTH($A122))),Query!$A:$E,5,FALSE)/VLOOKUP(CONCATENATE("SATD",YEAR($A$4),IF(MONTH($A$4)&lt;10,CONCATENATE(0,MONTH($A$4)),MONTH($A$4))),Query!$A:$E,5,FALSE)*100)</f>
        <v>120.62981433052782</v>
      </c>
      <c r="F122" s="4">
        <f>(B122-VLOOKUP(DATE(YEAR($A122)-1,MONTH($A122),1),$A$4:D$143,2,FALSE))/VLOOKUP(DATE(YEAR($A122)-1,MONTH($A122),1),$A$4:$D$143,2,FALSE)*100</f>
        <v>-0.51319648093844628</v>
      </c>
      <c r="G122" s="4">
        <f>(C122-VLOOKUP(DATE(YEAR($A122)-1,MONTH($A122),1),$A$4:F$143,2,FALSE))/VLOOKUP(DATE(YEAR($A122)-1,MONTH($A122),1),$A$4:$D$143,2,FALSE)*100</f>
        <v>-11.838393398647325</v>
      </c>
      <c r="H122" s="4">
        <f>(D122-VLOOKUP(DATE(YEAR($A122)-1,MONTH($A122),1),$A$4:G$143,2,FALSE))/VLOOKUP(DATE(YEAR($A122)-1,MONTH($A122),1),$A$4:$D$143,2,FALSE)*100</f>
        <v>1.2618309446146132</v>
      </c>
      <c r="J122" s="2">
        <f>(Table5[[#This Row],[TSI Freight]]-B121)/B121</f>
        <v>-1.8799710773680672E-2</v>
      </c>
      <c r="K122" s="2">
        <f>(Table5[[#This Row],[TSI Freight]]-B98)/B98</f>
        <v>2.1837349397590161E-2</v>
      </c>
      <c r="L122">
        <f t="shared" si="1"/>
        <v>59</v>
      </c>
    </row>
    <row r="123" spans="1:12" x14ac:dyDescent="0.2">
      <c r="A123" s="17">
        <f>DATE(YEAR(Parameters!$B$7), MONTH(Parameters!$B$6)+ROW($A123)-ROW($A$4), 1)</f>
        <v>44896</v>
      </c>
      <c r="B123" s="18">
        <f>IF(VLOOKUP(CONCATENATE("SATD",YEAR($A123),IF(MONTH($A123)&lt;10,CONCATENATE(0,MONTH($A123)),MONTH($A123))),Query!$A:$E,3,FALSE)=0,#N/A,VLOOKUP(CONCATENATE("SATD",YEAR($A123),IF(MONTH($A123)&lt;10,CONCATENATE(0,MONTH($A123)),MONTH($A123))),Query!$A:$E,3,FALSE)/VLOOKUP(CONCATENATE("SATD",YEAR($A$4),IF(MONTH($A$4)&lt;10,CONCATENATE(0,MONTH($A$4)),MONTH($A$4))),Query!$A:$E,3,FALSE)*100)</f>
        <v>118.77729257641923</v>
      </c>
      <c r="C123" s="18">
        <f>IF(VLOOKUP(CONCATENATE("SATD",YEAR($A123),IF(MONTH($A123)&lt;10,CONCATENATE(0,MONTH($A123)),MONTH($A123))),Query!$A:$E,4,FALSE)=0,#N/A,VLOOKUP(CONCATENATE("SATD",YEAR($A123),IF(MONTH($A123)&lt;10,CONCATENATE(0,MONTH($A123)),MONTH($A123))),Query!$A:$E,4,FALSE)/VLOOKUP(CONCATENATE("SATD",YEAR($A$4),IF(MONTH($A$4)&lt;10,CONCATENATE(0,MONTH($A$4)),MONTH($A$4))),Query!$A:$E,4,FALSE)*100)</f>
        <v>103.7209596085694</v>
      </c>
      <c r="D123" s="18">
        <f>IF(VLOOKUP(CONCATENATE("SATD",YEAR($A123),IF(MONTH($A123)&lt;10,CONCATENATE(0,MONTH($A123)),MONTH($A123))),Query!$A:$E,5,FALSE)=0,#N/A,VLOOKUP(CONCATENATE("SATD",YEAR($A123),IF(MONTH($A123)&lt;10,CONCATENATE(0,MONTH($A123)),MONTH($A123))),Query!$A:$E,5,FALSE)/VLOOKUP(CONCATENATE("SATD",YEAR($A$4),IF(MONTH($A$4)&lt;10,CONCATENATE(0,MONTH($A$4)),MONTH($A$4))),Query!$A:$E,5,FALSE)*100)</f>
        <v>119.35937962853569</v>
      </c>
      <c r="F123" s="4">
        <f>(B123-VLOOKUP(DATE(YEAR($A123)-1,MONTH($A123),1),$A$4:D$143,2,FALSE))/VLOOKUP(DATE(YEAR($A123)-1,MONTH($A123),1),$A$4:$D$143,2,FALSE)*100</f>
        <v>-0.51207022677393976</v>
      </c>
      <c r="G123" s="4">
        <f>(C123-VLOOKUP(DATE(YEAR($A123)-1,MONTH($A123),1),$A$4:F$143,2,FALSE))/VLOOKUP(DATE(YEAR($A123)-1,MONTH($A123),1),$A$4:$D$143,2,FALSE)*100</f>
        <v>-13.123263531959054</v>
      </c>
      <c r="H123" s="4">
        <f>(D123-VLOOKUP(DATE(YEAR($A123)-1,MONTH($A123),1),$A$4:G$143,2,FALSE))/VLOOKUP(DATE(YEAR($A123)-1,MONTH($A123),1),$A$4:$D$143,2,FALSE)*100</f>
        <v>-2.4513771270391269E-2</v>
      </c>
      <c r="J123" s="2">
        <f>(Table5[[#This Row],[TSI Freight]]-B122)/B122</f>
        <v>2.210759027266277E-3</v>
      </c>
      <c r="K123" s="2">
        <f>(Table5[[#This Row],[TSI Freight]]-B99)/B99</f>
        <v>1.0401188707280955E-2</v>
      </c>
      <c r="L123">
        <f t="shared" si="1"/>
        <v>51</v>
      </c>
    </row>
    <row r="124" spans="1:12" x14ac:dyDescent="0.2">
      <c r="A124" s="17">
        <f>DATE(YEAR(Parameters!$B$7), MONTH(Parameters!$B$6)+ROW($A124)-ROW($A$4), 1)</f>
        <v>44927</v>
      </c>
      <c r="B124" s="18">
        <f>IF(VLOOKUP(CONCATENATE("SATD",YEAR($A124),IF(MONTH($A124)&lt;10,CONCATENATE(0,MONTH($A124)),MONTH($A124))),Query!$A:$E,3,FALSE)=0,#N/A,VLOOKUP(CONCATENATE("SATD",YEAR($A124),IF(MONTH($A124)&lt;10,CONCATENATE(0,MONTH($A124)),MONTH($A124))),Query!$A:$E,3,FALSE)/VLOOKUP(CONCATENATE("SATD",YEAR($A$4),IF(MONTH($A$4)&lt;10,CONCATENATE(0,MONTH($A$4)),MONTH($A$4))),Query!$A:$E,3,FALSE)*100)</f>
        <v>120.5240174672489</v>
      </c>
      <c r="C124" s="18">
        <f>IF(VLOOKUP(CONCATENATE("SATD",YEAR($A124),IF(MONTH($A124)&lt;10,CONCATENATE(0,MONTH($A124)),MONTH($A124))),Query!$A:$E,4,FALSE)=0,#N/A,VLOOKUP(CONCATENATE("SATD",YEAR($A124),IF(MONTH($A124)&lt;10,CONCATENATE(0,MONTH($A124)),MONTH($A124))),Query!$A:$E,4,FALSE)/VLOOKUP(CONCATENATE("SATD",YEAR($A$4),IF(MONTH($A$4)&lt;10,CONCATENATE(0,MONTH($A$4)),MONTH($A$4))),Query!$A:$E,4,FALSE)*100)</f>
        <v>104.65909368252559</v>
      </c>
      <c r="D124" s="18">
        <f>IF(VLOOKUP(CONCATENATE("SATD",YEAR($A124),IF(MONTH($A124)&lt;10,CONCATENATE(0,MONTH($A124)),MONTH($A124))),Query!$A:$E,5,FALSE)=0,#N/A,VLOOKUP(CONCATENATE("SATD",YEAR($A124),IF(MONTH($A124)&lt;10,CONCATENATE(0,MONTH($A124)),MONTH($A124))),Query!$A:$E,5,FALSE)/VLOOKUP(CONCATENATE("SATD",YEAR($A$4),IF(MONTH($A$4)&lt;10,CONCATENATE(0,MONTH($A$4)),MONTH($A$4))),Query!$A:$E,5,FALSE)*100)</f>
        <v>121.08420641177695</v>
      </c>
      <c r="F124" s="4">
        <f>(B124-VLOOKUP(DATE(YEAR($A124)-1,MONTH($A124),1),$A$4:D$143,2,FALSE))/VLOOKUP(DATE(YEAR($A124)-1,MONTH($A124),1),$A$4:$D$143,2,FALSE)*100</f>
        <v>0.21786492374727759</v>
      </c>
      <c r="G124" s="4">
        <f>(C124-VLOOKUP(DATE(YEAR($A124)-1,MONTH($A124),1),$A$4:F$143,2,FALSE))/VLOOKUP(DATE(YEAR($A124)-1,MONTH($A124),1),$A$4:$D$143,2,FALSE)*100</f>
        <v>-12.974101476767016</v>
      </c>
      <c r="H124" s="4">
        <f>(D124-VLOOKUP(DATE(YEAR($A124)-1,MONTH($A124),1),$A$4:G$143,2,FALSE))/VLOOKUP(DATE(YEAR($A124)-1,MONTH($A124),1),$A$4:$D$143,2,FALSE)*100</f>
        <v>0.68367199817328916</v>
      </c>
      <c r="J124" s="2">
        <f>(Table5[[#This Row],[TSI Freight]]-B123)/B123</f>
        <v>1.4705882352940954E-2</v>
      </c>
      <c r="K124" s="2">
        <f>(Table5[[#This Row],[TSI Freight]]-B88)/B88</f>
        <v>1.5452538631346401E-2</v>
      </c>
      <c r="L124">
        <f t="shared" si="1"/>
        <v>30</v>
      </c>
    </row>
    <row r="125" spans="1:12" x14ac:dyDescent="0.2">
      <c r="A125" s="17">
        <f>DATE(YEAR(Parameters!$B$7), MONTH(Parameters!$B$6)+ROW($A125)-ROW($A$4), 1)</f>
        <v>44958</v>
      </c>
      <c r="B125" s="18">
        <f>IF(VLOOKUP(CONCATENATE("SATD",YEAR($A125),IF(MONTH($A125)&lt;10,CONCATENATE(0,MONTH($A125)),MONTH($A125))),Query!$A:$E,3,FALSE)=0,#N/A,VLOOKUP(CONCATENATE("SATD",YEAR($A125),IF(MONTH($A125)&lt;10,CONCATENATE(0,MONTH($A125)),MONTH($A125))),Query!$A:$E,3,FALSE)/VLOOKUP(CONCATENATE("SATD",YEAR($A$4),IF(MONTH($A$4)&lt;10,CONCATENATE(0,MONTH($A$4)),MONTH($A$4))),Query!$A:$E,3,FALSE)*100)</f>
        <v>122.96943231441048</v>
      </c>
      <c r="C125" s="18">
        <f>IF(VLOOKUP(CONCATENATE("SATD",YEAR($A125),IF(MONTH($A125)&lt;10,CONCATENATE(0,MONTH($A125)),MONTH($A125))),Query!$A:$E,4,FALSE)=0,#N/A,VLOOKUP(CONCATENATE("SATD",YEAR($A125),IF(MONTH($A125)&lt;10,CONCATENATE(0,MONTH($A125)),MONTH($A125))),Query!$A:$E,4,FALSE)/VLOOKUP(CONCATENATE("SATD",YEAR($A$4),IF(MONTH($A$4)&lt;10,CONCATENATE(0,MONTH($A$4)),MONTH($A$4))),Query!$A:$E,4,FALSE)*100)</f>
        <v>104.71277410361755</v>
      </c>
      <c r="D125" s="18">
        <f>IF(VLOOKUP(CONCATENATE("SATD",YEAR($A125),IF(MONTH($A125)&lt;10,CONCATENATE(0,MONTH($A125)),MONTH($A125))),Query!$A:$E,5,FALSE)=0,#N/A,VLOOKUP(CONCATENATE("SATD",YEAR($A125),IF(MONTH($A125)&lt;10,CONCATENATE(0,MONTH($A125)),MONTH($A125))),Query!$A:$E,5,FALSE)/VLOOKUP(CONCATENATE("SATD",YEAR($A$4),IF(MONTH($A$4)&lt;10,CONCATENATE(0,MONTH($A$4)),MONTH($A$4))),Query!$A:$E,5,FALSE)*100)</f>
        <v>119.69101338765043</v>
      </c>
      <c r="F125" s="4">
        <f>(B125-VLOOKUP(DATE(YEAR($A125)-1,MONTH($A125),1),$A$4:D$143,2,FALSE))/VLOOKUP(DATE(YEAR($A125)-1,MONTH($A125),1),$A$4:$D$143,2,FALSE)*100</f>
        <v>1.4409221902017311</v>
      </c>
      <c r="G125" s="4">
        <f>(C125-VLOOKUP(DATE(YEAR($A125)-1,MONTH($A125),1),$A$4:F$143,2,FALSE))/VLOOKUP(DATE(YEAR($A125)-1,MONTH($A125),1),$A$4:$D$143,2,FALSE)*100</f>
        <v>-13.619505512505697</v>
      </c>
      <c r="H125" s="4">
        <f>(D125-VLOOKUP(DATE(YEAR($A125)-1,MONTH($A125),1),$A$4:G$143,2,FALSE))/VLOOKUP(DATE(YEAR($A125)-1,MONTH($A125),1),$A$4:$D$143,2,FALSE)*100</f>
        <v>-1.2635372270462961</v>
      </c>
      <c r="J125" s="2">
        <f>(Table5[[#This Row],[TSI Freight]]-B124)/B124</f>
        <v>2.0289855072463892E-2</v>
      </c>
      <c r="K125" s="2">
        <f>(Table5[[#This Row],[TSI Freight]]-B89)/B89</f>
        <v>3.6818851251840805E-2</v>
      </c>
      <c r="L125">
        <f t="shared" si="1"/>
        <v>2</v>
      </c>
    </row>
    <row r="126" spans="1:12" x14ac:dyDescent="0.2">
      <c r="A126" s="17">
        <f>DATE(YEAR(Parameters!$B$7), MONTH(Parameters!$B$6)+ROW($A126)-ROW($A$4), 1)</f>
        <v>44986</v>
      </c>
      <c r="B126" s="18">
        <f>IF(VLOOKUP(CONCATENATE("SATD",YEAR($A126),IF(MONTH($A126)&lt;10,CONCATENATE(0,MONTH($A126)),MONTH($A126))),Query!$A:$E,3,FALSE)=0,#N/A,VLOOKUP(CONCATENATE("SATD",YEAR($A126),IF(MONTH($A126)&lt;10,CONCATENATE(0,MONTH($A126)),MONTH($A126))),Query!$A:$E,3,FALSE)/VLOOKUP(CONCATENATE("SATD",YEAR($A$4),IF(MONTH($A$4)&lt;10,CONCATENATE(0,MONTH($A$4)),MONTH($A$4))),Query!$A:$E,3,FALSE)*100)</f>
        <v>121.31004366812228</v>
      </c>
      <c r="C126" s="18">
        <f>IF(VLOOKUP(CONCATENATE("SATD",YEAR($A126),IF(MONTH($A126)&lt;10,CONCATENATE(0,MONTH($A126)),MONTH($A126))),Query!$A:$E,4,FALSE)=0,#N/A,VLOOKUP(CONCATENATE("SATD",YEAR($A126),IF(MONTH($A126)&lt;10,CONCATENATE(0,MONTH($A126)),MONTH($A126))),Query!$A:$E,4,FALSE)/VLOOKUP(CONCATENATE("SATD",YEAR($A$4),IF(MONTH($A$4)&lt;10,CONCATENATE(0,MONTH($A$4)),MONTH($A$4))),Query!$A:$E,4,FALSE)*100)</f>
        <v>104.72703455335596</v>
      </c>
      <c r="D126" s="18">
        <f>IF(VLOOKUP(CONCATENATE("SATD",YEAR($A126),IF(MONTH($A126)&lt;10,CONCATENATE(0,MONTH($A126)),MONTH($A126))),Query!$A:$E,5,FALSE)=0,#N/A,VLOOKUP(CONCATENATE("SATD",YEAR($A126),IF(MONTH($A126)&lt;10,CONCATENATE(0,MONTH($A126)),MONTH($A126))),Query!$A:$E,5,FALSE)/VLOOKUP(CONCATENATE("SATD",YEAR($A$4),IF(MONTH($A$4)&lt;10,CONCATENATE(0,MONTH($A$4)),MONTH($A$4))),Query!$A:$E,5,FALSE)*100)</f>
        <v>119.02691781605729</v>
      </c>
      <c r="F126" s="4">
        <f>(B126-VLOOKUP(DATE(YEAR($A126)-1,MONTH($A126),1),$A$4:D$143,2,FALSE))/VLOOKUP(DATE(YEAR($A126)-1,MONTH($A126),1),$A$4:$D$143,2,FALSE)*100</f>
        <v>-0.71479628305933474</v>
      </c>
      <c r="G126" s="4">
        <f>(C126-VLOOKUP(DATE(YEAR($A126)-1,MONTH($A126),1),$A$4:F$143,2,FALSE))/VLOOKUP(DATE(YEAR($A126)-1,MONTH($A126),1),$A$4:$D$143,2,FALSE)*100</f>
        <v>-14.28702318542347</v>
      </c>
      <c r="H126" s="4">
        <f>(D126-VLOOKUP(DATE(YEAR($A126)-1,MONTH($A126),1),$A$4:G$143,2,FALSE))/VLOOKUP(DATE(YEAR($A126)-1,MONTH($A126),1),$A$4:$D$143,2,FALSE)*100</f>
        <v>-2.5834017874298896</v>
      </c>
      <c r="J126" s="2">
        <f>(Table5[[#This Row],[TSI Freight]]-B125)/B125</f>
        <v>-1.3494318181818159E-2</v>
      </c>
      <c r="K126" s="2">
        <f>(Table5[[#This Row],[TSI Freight]]-B90)/B90</f>
        <v>3.4251675353685833E-2</v>
      </c>
      <c r="L126">
        <f t="shared" si="1"/>
        <v>19</v>
      </c>
    </row>
    <row r="127" spans="1:12" x14ac:dyDescent="0.2">
      <c r="A127" s="17">
        <f>DATE(YEAR(Parameters!$B$7), MONTH(Parameters!$B$6)+ROW($A127)-ROW($A$4), 1)</f>
        <v>45017</v>
      </c>
      <c r="B127" s="18">
        <f>IF(VLOOKUP(CONCATENATE("SATD",YEAR($A127),IF(MONTH($A127)&lt;10,CONCATENATE(0,MONTH($A127)),MONTH($A127))),Query!$A:$E,3,FALSE)=0,#N/A,VLOOKUP(CONCATENATE("SATD",YEAR($A127),IF(MONTH($A127)&lt;10,CONCATENATE(0,MONTH($A127)),MONTH($A127))),Query!$A:$E,3,FALSE)/VLOOKUP(CONCATENATE("SATD",YEAR($A$4),IF(MONTH($A$4)&lt;10,CONCATENATE(0,MONTH($A$4)),MONTH($A$4))),Query!$A:$E,3,FALSE)*100)</f>
        <v>120.5240174672489</v>
      </c>
      <c r="C127" s="18">
        <f>IF(VLOOKUP(CONCATENATE("SATD",YEAR($A127),IF(MONTH($A127)&lt;10,CONCATENATE(0,MONTH($A127)),MONTH($A127))),Query!$A:$E,4,FALSE)=0,#N/A,VLOOKUP(CONCATENATE("SATD",YEAR($A127),IF(MONTH($A127)&lt;10,CONCATENATE(0,MONTH($A127)),MONTH($A127))),Query!$A:$E,4,FALSE)/VLOOKUP(CONCATENATE("SATD",YEAR($A$4),IF(MONTH($A$4)&lt;10,CONCATENATE(0,MONTH($A$4)),MONTH($A$4))),Query!$A:$E,4,FALSE)*100)</f>
        <v>105.14445838778741</v>
      </c>
      <c r="D127" s="18">
        <f>IF(VLOOKUP(CONCATENATE("SATD",YEAR($A127),IF(MONTH($A127)&lt;10,CONCATENATE(0,MONTH($A127)),MONTH($A127))),Query!$A:$E,5,FALSE)=0,#N/A,VLOOKUP(CONCATENATE("SATD",YEAR($A127),IF(MONTH($A127)&lt;10,CONCATENATE(0,MONTH($A127)),MONTH($A127))),Query!$A:$E,5,FALSE)/VLOOKUP(CONCATENATE("SATD",YEAR($A$4),IF(MONTH($A$4)&lt;10,CONCATENATE(0,MONTH($A$4)),MONTH($A$4))),Query!$A:$E,5,FALSE)*100)</f>
        <v>118.67665294687993</v>
      </c>
      <c r="F127" s="4">
        <f>(B127-VLOOKUP(DATE(YEAR($A127)-1,MONTH($A127),1),$A$4:D$143,2,FALSE))/VLOOKUP(DATE(YEAR($A127)-1,MONTH($A127),1),$A$4:$D$143,2,FALSE)*100</f>
        <v>-0.71942446043166153</v>
      </c>
      <c r="G127" s="4">
        <f>(C127-VLOOKUP(DATE(YEAR($A127)-1,MONTH($A127),1),$A$4:F$143,2,FALSE))/VLOOKUP(DATE(YEAR($A127)-1,MONTH($A127),1),$A$4:$D$143,2,FALSE)*100</f>
        <v>-13.388197946750658</v>
      </c>
      <c r="H127" s="4">
        <f>(D127-VLOOKUP(DATE(YEAR($A127)-1,MONTH($A127),1),$A$4:G$143,2,FALSE))/VLOOKUP(DATE(YEAR($A127)-1,MONTH($A127),1),$A$4:$D$143,2,FALSE)*100</f>
        <v>-2.2411743710953091</v>
      </c>
      <c r="J127" s="2">
        <f>(Table5[[#This Row],[TSI Freight]]-B126)/B126</f>
        <v>-6.4794816414688256E-3</v>
      </c>
      <c r="K127" s="2">
        <f>(Table5[[#This Row],[TSI Freight]]-B91)/B91</f>
        <v>0.10932475884244341</v>
      </c>
      <c r="L127">
        <f t="shared" si="1"/>
        <v>30</v>
      </c>
    </row>
    <row r="128" spans="1:12" x14ac:dyDescent="0.2">
      <c r="A128" s="17">
        <f>DATE(YEAR(Parameters!$B$7), MONTH(Parameters!$B$6)+ROW($A128)-ROW($A$4), 1)</f>
        <v>45047</v>
      </c>
      <c r="B128" s="18">
        <f>IF(VLOOKUP(CONCATENATE("SATD",YEAR($A128),IF(MONTH($A128)&lt;10,CONCATENATE(0,MONTH($A128)),MONTH($A128))),Query!$A:$E,3,FALSE)=0,#N/A,VLOOKUP(CONCATENATE("SATD",YEAR($A128),IF(MONTH($A128)&lt;10,CONCATENATE(0,MONTH($A128)),MONTH($A128))),Query!$A:$E,3,FALSE)/VLOOKUP(CONCATENATE("SATD",YEAR($A$4),IF(MONTH($A$4)&lt;10,CONCATENATE(0,MONTH($A$4)),MONTH($A$4))),Query!$A:$E,3,FALSE)*100)</f>
        <v>120.43668122270743</v>
      </c>
      <c r="C128" s="18">
        <f>IF(VLOOKUP(CONCATENATE("SATD",YEAR($A128),IF(MONTH($A128)&lt;10,CONCATENATE(0,MONTH($A128)),MONTH($A128))),Query!$A:$E,4,FALSE)=0,#N/A,VLOOKUP(CONCATENATE("SATD",YEAR($A128),IF(MONTH($A128)&lt;10,CONCATENATE(0,MONTH($A128)),MONTH($A128))),Query!$A:$E,4,FALSE)/VLOOKUP(CONCATENATE("SATD",YEAR($A$4),IF(MONTH($A$4)&lt;10,CONCATENATE(0,MONTH($A$4)),MONTH($A$4))),Query!$A:$E,4,FALSE)*100)</f>
        <v>104.8967339448114</v>
      </c>
      <c r="D128" s="18">
        <f>IF(VLOOKUP(CONCATENATE("SATD",YEAR($A128),IF(MONTH($A128)&lt;10,CONCATENATE(0,MONTH($A128)),MONTH($A128))),Query!$A:$E,5,FALSE)=0,#N/A,VLOOKUP(CONCATENATE("SATD",YEAR($A128),IF(MONTH($A128)&lt;10,CONCATENATE(0,MONTH($A128)),MONTH($A128))),Query!$A:$E,5,FALSE)/VLOOKUP(CONCATENATE("SATD",YEAR($A$4),IF(MONTH($A$4)&lt;10,CONCATENATE(0,MONTH($A$4)),MONTH($A$4))),Query!$A:$E,5,FALSE)*100)</f>
        <v>118.65015536248562</v>
      </c>
      <c r="F128" s="4">
        <f>(B128-VLOOKUP(DATE(YEAR($A128)-1,MONTH($A128),1),$A$4:D$143,2,FALSE))/VLOOKUP(DATE(YEAR($A128)-1,MONTH($A128),1),$A$4:$D$143,2,FALSE)*100</f>
        <v>-0.71994240460762648</v>
      </c>
      <c r="G128" s="4">
        <f>(C128-VLOOKUP(DATE(YEAR($A128)-1,MONTH($A128),1),$A$4:F$143,2,FALSE))/VLOOKUP(DATE(YEAR($A128)-1,MONTH($A128),1),$A$4:$D$143,2,FALSE)*100</f>
        <v>-13.530050131886934</v>
      </c>
      <c r="H128" s="4">
        <f>(D128-VLOOKUP(DATE(YEAR($A128)-1,MONTH($A128),1),$A$4:G$143,2,FALSE))/VLOOKUP(DATE(YEAR($A128)-1,MONTH($A128),1),$A$4:$D$143,2,FALSE)*100</f>
        <v>-2.1926365082461996</v>
      </c>
      <c r="J128" s="2">
        <f>(Table5[[#This Row],[TSI Freight]]-B127)/B127</f>
        <v>-7.2463768115922677E-4</v>
      </c>
      <c r="K128" s="2">
        <f>(Table5[[#This Row],[TSI Freight]]-B92)/B92</f>
        <v>9.5313741064336766E-2</v>
      </c>
      <c r="L128">
        <f t="shared" si="1"/>
        <v>33</v>
      </c>
    </row>
    <row r="129" spans="1:15" x14ac:dyDescent="0.2">
      <c r="A129" s="17">
        <f>DATE(YEAR(Parameters!$B$7), MONTH(Parameters!$B$6)+ROW($A129)-ROW($A$4), 1)</f>
        <v>45078</v>
      </c>
      <c r="B129" s="18">
        <f>IF(VLOOKUP(CONCATENATE("SATD",YEAR($A129),IF(MONTH($A129)&lt;10,CONCATENATE(0,MONTH($A129)),MONTH($A129))),Query!$A:$E,3,FALSE)=0,#N/A,VLOOKUP(CONCATENATE("SATD",YEAR($A129),IF(MONTH($A129)&lt;10,CONCATENATE(0,MONTH($A129)),MONTH($A129))),Query!$A:$E,3,FALSE)/VLOOKUP(CONCATENATE("SATD",YEAR($A$4),IF(MONTH($A$4)&lt;10,CONCATENATE(0,MONTH($A$4)),MONTH($A$4))),Query!$A:$E,3,FALSE)*100)</f>
        <v>120.69868995633186</v>
      </c>
      <c r="C129" s="18">
        <f>IF(VLOOKUP(CONCATENATE("SATD",YEAR($A129),IF(MONTH($A129)&lt;10,CONCATENATE(0,MONTH($A129)),MONTH($A129))),Query!$A:$E,4,FALSE)=0,#N/A,VLOOKUP(CONCATENATE("SATD",YEAR($A129),IF(MONTH($A129)&lt;10,CONCATENATE(0,MONTH($A129)),MONTH($A129))),Query!$A:$E,4,FALSE)/VLOOKUP(CONCATENATE("SATD",YEAR($A$4),IF(MONTH($A$4)&lt;10,CONCATENATE(0,MONTH($A$4)),MONTH($A$4))),Query!$A:$E,4,FALSE)*100)</f>
        <v>104.28557167857902</v>
      </c>
      <c r="D129" s="18">
        <f>IF(VLOOKUP(CONCATENATE("SATD",YEAR($A129),IF(MONTH($A129)&lt;10,CONCATENATE(0,MONTH($A129)),MONTH($A129))),Query!$A:$E,5,FALSE)=0,#N/A,VLOOKUP(CONCATENATE("SATD",YEAR($A129),IF(MONTH($A129)&lt;10,CONCATENATE(0,MONTH($A129)),MONTH($A129))),Query!$A:$E,5,FALSE)/VLOOKUP(CONCATENATE("SATD",YEAR($A$4),IF(MONTH($A$4)&lt;10,CONCATENATE(0,MONTH($A$4)),MONTH($A$4))),Query!$A:$E,5,FALSE)*100)</f>
        <v>118.709360891629</v>
      </c>
      <c r="F129" s="4">
        <f>(B129-VLOOKUP(DATE(YEAR($A129)-1,MONTH($A129),1),$A$4:D$143,2,FALSE))/VLOOKUP(DATE(YEAR($A129)-1,MONTH($A129),1),$A$4:$D$143,2,FALSE)*100</f>
        <v>-0.78966259870784739</v>
      </c>
      <c r="G129" s="4">
        <f>(C129-VLOOKUP(DATE(YEAR($A129)-1,MONTH($A129),1),$A$4:F$143,2,FALSE))/VLOOKUP(DATE(YEAR($A129)-1,MONTH($A129),1),$A$4:$D$143,2,FALSE)*100</f>
        <v>-14.280703824857888</v>
      </c>
      <c r="H129" s="4">
        <f>(D129-VLOOKUP(DATE(YEAR($A129)-1,MONTH($A129),1),$A$4:G$143,2,FALSE))/VLOOKUP(DATE(YEAR($A129)-1,MONTH($A129),1),$A$4:$D$143,2,FALSE)*100</f>
        <v>-2.4248253977636782</v>
      </c>
      <c r="J129" s="2">
        <f>(Table5[[#This Row],[TSI Freight]]-B128)/B128</f>
        <v>2.1754894851339279E-3</v>
      </c>
      <c r="K129" s="2">
        <f>(Table5[[#This Row],[TSI Freight]]-B93)/B93</f>
        <v>7.2148952676493183E-2</v>
      </c>
      <c r="L129">
        <f t="shared" si="1"/>
        <v>28</v>
      </c>
    </row>
    <row r="130" spans="1:15" x14ac:dyDescent="0.2">
      <c r="A130" s="17">
        <f>DATE(YEAR(Parameters!$B$7), MONTH(Parameters!$B$6)+ROW($A130)-ROW($A$4), 1)</f>
        <v>45108</v>
      </c>
      <c r="B130" s="18">
        <f>IF(VLOOKUP(CONCATENATE("SATD",YEAR($A130),IF(MONTH($A130)&lt;10,CONCATENATE(0,MONTH($A130)),MONTH($A130))),Query!$A:$E,3,FALSE)=0,#N/A,VLOOKUP(CONCATENATE("SATD",YEAR($A130),IF(MONTH($A130)&lt;10,CONCATENATE(0,MONTH($A130)),MONTH($A130))),Query!$A:$E,3,FALSE)/VLOOKUP(CONCATENATE("SATD",YEAR($A$4),IF(MONTH($A$4)&lt;10,CONCATENATE(0,MONTH($A$4)),MONTH($A$4))),Query!$A:$E,3,FALSE)*100)</f>
        <v>122.00873362445415</v>
      </c>
      <c r="C130" s="18">
        <f>IF(VLOOKUP(CONCATENATE("SATD",YEAR($A130),IF(MONTH($A130)&lt;10,CONCATENATE(0,MONTH($A130)),MONTH($A130))),Query!$A:$E,4,FALSE)=0,#N/A,VLOOKUP(CONCATENATE("SATD",YEAR($A130),IF(MONTH($A130)&lt;10,CONCATENATE(0,MONTH($A130)),MONTH($A130))),Query!$A:$E,4,FALSE)/VLOOKUP(CONCATENATE("SATD",YEAR($A$4),IF(MONTH($A$4)&lt;10,CONCATENATE(0,MONTH($A$4)),MONTH($A$4))),Query!$A:$E,4,FALSE)*100)</f>
        <v>104.9897324676152</v>
      </c>
      <c r="D130" s="18">
        <f>IF(VLOOKUP(CONCATENATE("SATD",YEAR($A130),IF(MONTH($A130)&lt;10,CONCATENATE(0,MONTH($A130)),MONTH($A130))),Query!$A:$E,5,FALSE)=0,#N/A,VLOOKUP(CONCATENATE("SATD",YEAR($A130),IF(MONTH($A130)&lt;10,CONCATENATE(0,MONTH($A130)),MONTH($A130))),Query!$A:$E,5,FALSE)/VLOOKUP(CONCATENATE("SATD",YEAR($A$4),IF(MONTH($A$4)&lt;10,CONCATENATE(0,MONTH($A$4)),MONTH($A$4))),Query!$A:$E,5,FALSE)*100)</f>
        <v>119.41734308125835</v>
      </c>
      <c r="F130" s="4">
        <f>(B130-VLOOKUP(DATE(YEAR($A130)-1,MONTH($A130),1),$A$4:D$143,2,FALSE))/VLOOKUP(DATE(YEAR($A130)-1,MONTH($A130),1),$A$4:$D$143,2,FALSE)*100</f>
        <v>0.86642599277978682</v>
      </c>
      <c r="G130" s="4">
        <f>(C130-VLOOKUP(DATE(YEAR($A130)-1,MONTH($A130),1),$A$4:F$143,2,FALSE))/VLOOKUP(DATE(YEAR($A130)-1,MONTH($A130),1),$A$4:$D$143,2,FALSE)*100</f>
        <v>-13.203434169372272</v>
      </c>
      <c r="H130" s="4">
        <f>(D130-VLOOKUP(DATE(YEAR($A130)-1,MONTH($A130),1),$A$4:G$143,2,FALSE))/VLOOKUP(DATE(YEAR($A130)-1,MONTH($A130),1),$A$4:$D$143,2,FALSE)*100</f>
        <v>-1.2759149256023004</v>
      </c>
      <c r="J130" s="2">
        <f>(Table5[[#This Row],[TSI Freight]]-B129)/B129</f>
        <v>1.0853835021707833E-2</v>
      </c>
      <c r="K130" s="2">
        <f>(Table5[[#This Row],[TSI Freight]]-B94)/B94</f>
        <v>4.958677685950421E-2</v>
      </c>
      <c r="L130">
        <f t="shared" si="1"/>
        <v>8</v>
      </c>
    </row>
    <row r="131" spans="1:15" x14ac:dyDescent="0.2">
      <c r="A131" s="17">
        <f>DATE(YEAR(Parameters!$B$7), MONTH(Parameters!$B$6)+ROW($A131)-ROW($A$4), 1)</f>
        <v>45139</v>
      </c>
      <c r="B131" s="18">
        <f>IF(VLOOKUP(CONCATENATE("SATD",YEAR($A131),IF(MONTH($A131)&lt;10,CONCATENATE(0,MONTH($A131)),MONTH($A131))),Query!$A:$E,3,FALSE)=0,#N/A,VLOOKUP(CONCATENATE("SATD",YEAR($A131),IF(MONTH($A131)&lt;10,CONCATENATE(0,MONTH($A131)),MONTH($A131))),Query!$A:$E,3,FALSE)/VLOOKUP(CONCATENATE("SATD",YEAR($A$4),IF(MONTH($A$4)&lt;10,CONCATENATE(0,MONTH($A$4)),MONTH($A$4))),Query!$A:$E,3,FALSE)*100)</f>
        <v>122.09606986899564</v>
      </c>
      <c r="C131" s="18">
        <f>IF(VLOOKUP(CONCATENATE("SATD",YEAR($A131),IF(MONTH($A131)&lt;10,CONCATENATE(0,MONTH($A131)),MONTH($A131))),Query!$A:$E,4,FALSE)=0,#N/A,VLOOKUP(CONCATENATE("SATD",YEAR($A131),IF(MONTH($A131)&lt;10,CONCATENATE(0,MONTH($A131)),MONTH($A131))),Query!$A:$E,4,FALSE)/VLOOKUP(CONCATENATE("SATD",YEAR($A$4),IF(MONTH($A$4)&lt;10,CONCATENATE(0,MONTH($A$4)),MONTH($A$4))),Query!$A:$E,4,FALSE)*100)</f>
        <v>105.01305849583693</v>
      </c>
      <c r="D131" s="18">
        <f>IF(VLOOKUP(CONCATENATE("SATD",YEAR($A131),IF(MONTH($A131)&lt;10,CONCATENATE(0,MONTH($A131)),MONTH($A131))),Query!$A:$E,5,FALSE)=0,#N/A,VLOOKUP(CONCATENATE("SATD",YEAR($A131),IF(MONTH($A131)&lt;10,CONCATENATE(0,MONTH($A131)),MONTH($A131))),Query!$A:$E,5,FALSE)/VLOOKUP(CONCATENATE("SATD",YEAR($A$4),IF(MONTH($A$4)&lt;10,CONCATENATE(0,MONTH($A$4)),MONTH($A$4))),Query!$A:$E,5,FALSE)*100)</f>
        <v>120.98049323001179</v>
      </c>
      <c r="F131" s="4">
        <f>(B131-VLOOKUP(DATE(YEAR($A131)-1,MONTH($A131),1),$A$4:D$143,2,FALSE))/VLOOKUP(DATE(YEAR($A131)-1,MONTH($A131),1),$A$4:$D$143,2,FALSE)*100</f>
        <v>0</v>
      </c>
      <c r="G131" s="4">
        <f>(C131-VLOOKUP(DATE(YEAR($A131)-1,MONTH($A131),1),$A$4:F$143,2,FALSE))/VLOOKUP(DATE(YEAR($A131)-1,MONTH($A131),1),$A$4:$D$143,2,FALSE)*100</f>
        <v>-13.99145065970438</v>
      </c>
      <c r="H131" s="4">
        <f>(D131-VLOOKUP(DATE(YEAR($A131)-1,MONTH($A131),1),$A$4:G$143,2,FALSE))/VLOOKUP(DATE(YEAR($A131)-1,MONTH($A131),1),$A$4:$D$143,2,FALSE)*100</f>
        <v>-0.91368759058405713</v>
      </c>
      <c r="J131" s="2">
        <f>(Table5[[#This Row],[TSI Freight]]-B130)/B130</f>
        <v>7.1581961345745045E-4</v>
      </c>
      <c r="K131" s="2">
        <f>(Table5[[#This Row],[TSI Freight]]-B95)/B95</f>
        <v>6.1503416856492285E-2</v>
      </c>
      <c r="L131">
        <f t="shared" si="1"/>
        <v>4</v>
      </c>
    </row>
    <row r="132" spans="1:15" x14ac:dyDescent="0.2">
      <c r="A132" s="17">
        <f>DATE(YEAR(Parameters!$B$7), MONTH(Parameters!$B$6)+ROW($A132)-ROW($A$4), 1)</f>
        <v>45170</v>
      </c>
      <c r="B132" s="18">
        <f>IF(VLOOKUP(CONCATENATE("SATD",YEAR($A132),IF(MONTH($A132)&lt;10,CONCATENATE(0,MONTH($A132)),MONTH($A132))),Query!$A:$E,3,FALSE)=0,#N/A,VLOOKUP(CONCATENATE("SATD",YEAR($A132),IF(MONTH($A132)&lt;10,CONCATENATE(0,MONTH($A132)),MONTH($A132))),Query!$A:$E,3,FALSE)/VLOOKUP(CONCATENATE("SATD",YEAR($A$4),IF(MONTH($A$4)&lt;10,CONCATENATE(0,MONTH($A$4)),MONTH($A$4))),Query!$A:$E,3,FALSE)*100)</f>
        <v>121.7467248908297</v>
      </c>
      <c r="C132" s="18">
        <f>IF(VLOOKUP(CONCATENATE("SATD",YEAR($A132),IF(MONTH($A132)&lt;10,CONCATENATE(0,MONTH($A132)),MONTH($A132))),Query!$A:$E,4,FALSE)=0,#N/A,VLOOKUP(CONCATENATE("SATD",YEAR($A132),IF(MONTH($A132)&lt;10,CONCATENATE(0,MONTH($A132)),MONTH($A132))),Query!$A:$E,4,FALSE)/VLOOKUP(CONCATENATE("SATD",YEAR($A$4),IF(MONTH($A$4)&lt;10,CONCATENATE(0,MONTH($A$4)),MONTH($A$4))),Query!$A:$E,4,FALSE)*100)</f>
        <v>105.23002110505995</v>
      </c>
      <c r="D132" s="18">
        <f>IF(VLOOKUP(CONCATENATE("SATD",YEAR($A132),IF(MONTH($A132)&lt;10,CONCATENATE(0,MONTH($A132)),MONTH($A132))),Query!$A:$E,5,FALSE)=0,#N/A,VLOOKUP(CONCATENATE("SATD",YEAR($A132),IF(MONTH($A132)&lt;10,CONCATENATE(0,MONTH($A132)),MONTH($A132))),Query!$A:$E,5,FALSE)/VLOOKUP(CONCATENATE("SATD",YEAR($A$4),IF(MONTH($A$4)&lt;10,CONCATENATE(0,MONTH($A$4)),MONTH($A$4))),Query!$A:$E,5,FALSE)*100)</f>
        <v>121.29701508954791</v>
      </c>
      <c r="F132" s="4">
        <f>(B132-VLOOKUP(DATE(YEAR($A132)-1,MONTH($A132),1),$A$4:D$143,2,FALSE))/VLOOKUP(DATE(YEAR($A132)-1,MONTH($A132),1),$A$4:$D$143,2,FALSE)*100</f>
        <v>-0.2147458840372235</v>
      </c>
      <c r="G132" s="4">
        <f>(C132-VLOOKUP(DATE(YEAR($A132)-1,MONTH($A132),1),$A$4:F$143,2,FALSE))/VLOOKUP(DATE(YEAR($A132)-1,MONTH($A132),1),$A$4:$D$143,2,FALSE)*100</f>
        <v>-13.752058578887876</v>
      </c>
      <c r="H132" s="4">
        <f>(D132-VLOOKUP(DATE(YEAR($A132)-1,MONTH($A132),1),$A$4:G$143,2,FALSE))/VLOOKUP(DATE(YEAR($A132)-1,MONTH($A132),1),$A$4:$D$143,2,FALSE)*100</f>
        <v>-0.58333408909638107</v>
      </c>
      <c r="J132" s="2">
        <f>(Table5[[#This Row],[TSI Freight]]-B131)/B131</f>
        <v>-2.8612303290415381E-3</v>
      </c>
      <c r="K132" s="2">
        <f>(Table5[[#This Row],[TSI Freight]]-B96)/B96</f>
        <v>5.6861258529188892E-2</v>
      </c>
      <c r="L132">
        <f t="shared" si="1"/>
        <v>11</v>
      </c>
    </row>
    <row r="133" spans="1:15" x14ac:dyDescent="0.2">
      <c r="A133" s="17">
        <f>DATE(YEAR(Parameters!$B$7), MONTH(Parameters!$B$6)+ROW($A133)-ROW($A$4), 1)</f>
        <v>45200</v>
      </c>
      <c r="B133" s="18">
        <f>IF(VLOOKUP(CONCATENATE("SATD",YEAR($A133),IF(MONTH($A133)&lt;10,CONCATENATE(0,MONTH($A133)),MONTH($A133))),Query!$A:$E,3,FALSE)=0,#N/A,VLOOKUP(CONCATENATE("SATD",YEAR($A133),IF(MONTH($A133)&lt;10,CONCATENATE(0,MONTH($A133)),MONTH($A133))),Query!$A:$E,3,FALSE)/VLOOKUP(CONCATENATE("SATD",YEAR($A$4),IF(MONTH($A$4)&lt;10,CONCATENATE(0,MONTH($A$4)),MONTH($A$4))),Query!$A:$E,3,FALSE)*100)</f>
        <v>121.7467248908297</v>
      </c>
      <c r="C133" s="18">
        <f>IF(VLOOKUP(CONCATENATE("SATD",YEAR($A133),IF(MONTH($A133)&lt;10,CONCATENATE(0,MONTH($A133)),MONTH($A133))),Query!$A:$E,4,FALSE)=0,#N/A,VLOOKUP(CONCATENATE("SATD",YEAR($A133),IF(MONTH($A133)&lt;10,CONCATENATE(0,MONTH($A133)),MONTH($A133))),Query!$A:$E,4,FALSE)/VLOOKUP(CONCATENATE("SATD",YEAR($A$4),IF(MONTH($A$4)&lt;10,CONCATENATE(0,MONTH($A$4)),MONTH($A$4))),Query!$A:$E,4,FALSE)*100)</f>
        <v>104.4864403446702</v>
      </c>
      <c r="D133" s="18">
        <f>IF(VLOOKUP(CONCATENATE("SATD",YEAR($A133),IF(MONTH($A133)&lt;10,CONCATENATE(0,MONTH($A133)),MONTH($A133))),Query!$A:$E,5,FALSE)=0,#N/A,VLOOKUP(CONCATENATE("SATD",YEAR($A133),IF(MONTH($A133)&lt;10,CONCATENATE(0,MONTH($A133)),MONTH($A133))),Query!$A:$E,5,FALSE)/VLOOKUP(CONCATENATE("SATD",YEAR($A$4),IF(MONTH($A$4)&lt;10,CONCATENATE(0,MONTH($A$4)),MONTH($A$4))),Query!$A:$E,5,FALSE)*100)</f>
        <v>119.32584363042295</v>
      </c>
      <c r="F133" s="4">
        <f>(B133-VLOOKUP(DATE(YEAR($A133)-1,MONTH($A133),1),$A$4:D$143,2,FALSE))/VLOOKUP(DATE(YEAR($A133)-1,MONTH($A133),1),$A$4:$D$143,2,FALSE)*100</f>
        <v>0.79537237888646606</v>
      </c>
      <c r="G133" s="4">
        <f>(C133-VLOOKUP(DATE(YEAR($A133)-1,MONTH($A133),1),$A$4:F$143,2,FALSE))/VLOOKUP(DATE(YEAR($A133)-1,MONTH($A133),1),$A$4:$D$143,2,FALSE)*100</f>
        <v>-13.494595665475515</v>
      </c>
      <c r="H133" s="4">
        <f>(D133-VLOOKUP(DATE(YEAR($A133)-1,MONTH($A133),1),$A$4:G$143,2,FALSE))/VLOOKUP(DATE(YEAR($A133)-1,MONTH($A133),1),$A$4:$D$143,2,FALSE)*100</f>
        <v>-1.2089002481314097</v>
      </c>
      <c r="J133" s="2">
        <f>(Table5[[#This Row],[TSI Freight]]-B132)/B132</f>
        <v>0</v>
      </c>
      <c r="K133" s="2">
        <f>(Table5[[#This Row],[TSI Freight]]-B97)/B97</f>
        <v>4.9698795180722843E-2</v>
      </c>
      <c r="L133">
        <f t="shared" ref="L133:L142" si="2">RANK(B133,B$4:B$142)</f>
        <v>11</v>
      </c>
    </row>
    <row r="134" spans="1:15" x14ac:dyDescent="0.2">
      <c r="A134" s="17">
        <f>DATE(YEAR(Parameters!$B$7), MONTH(Parameters!$B$6)+ROW($A134)-ROW($A$4), 1)</f>
        <v>45231</v>
      </c>
      <c r="B134" s="18">
        <f>IF(VLOOKUP(CONCATENATE("SATD",YEAR($A134),IF(MONTH($A134)&lt;10,CONCATENATE(0,MONTH($A134)),MONTH($A134))),Query!$A:$E,3,FALSE)=0,#N/A,VLOOKUP(CONCATENATE("SATD",YEAR($A134),IF(MONTH($A134)&lt;10,CONCATENATE(0,MONTH($A134)),MONTH($A134))),Query!$A:$E,3,FALSE)/VLOOKUP(CONCATENATE("SATD",YEAR($A$4),IF(MONTH($A$4)&lt;10,CONCATENATE(0,MONTH($A$4)),MONTH($A$4))),Query!$A:$E,3,FALSE)*100)</f>
        <v>120.87336244541484</v>
      </c>
      <c r="C134" s="18">
        <f>IF(VLOOKUP(CONCATENATE("SATD",YEAR($A134),IF(MONTH($A134)&lt;10,CONCATENATE(0,MONTH($A134)),MONTH($A134))),Query!$A:$E,4,FALSE)=0,#N/A,VLOOKUP(CONCATENATE("SATD",YEAR($A134),IF(MONTH($A134)&lt;10,CONCATENATE(0,MONTH($A134)),MONTH($A134))),Query!$A:$E,4,FALSE)/VLOOKUP(CONCATENATE("SATD",YEAR($A$4),IF(MONTH($A$4)&lt;10,CONCATENATE(0,MONTH($A$4)),MONTH($A$4))),Query!$A:$E,4,FALSE)*100)</f>
        <v>104.80088332640732</v>
      </c>
      <c r="D134" s="18">
        <f>IF(VLOOKUP(CONCATENATE("SATD",YEAR($A134),IF(MONTH($A134)&lt;10,CONCATENATE(0,MONTH($A134)),MONTH($A134))),Query!$A:$E,5,FALSE)=0,#N/A,VLOOKUP(CONCATENATE("SATD",YEAR($A134),IF(MONTH($A134)&lt;10,CONCATENATE(0,MONTH($A134)),MONTH($A134))),Query!$A:$E,5,FALSE)/VLOOKUP(CONCATENATE("SATD",YEAR($A$4),IF(MONTH($A$4)&lt;10,CONCATENATE(0,MONTH($A$4)),MONTH($A$4))),Query!$A:$E,5,FALSE)*100)</f>
        <v>119.91810591888594</v>
      </c>
      <c r="F134" s="4">
        <f>(B134-VLOOKUP(DATE(YEAR($A134)-1,MONTH($A134),1),$A$4:D$143,2,FALSE))/VLOOKUP(DATE(YEAR($A134)-1,MONTH($A134),1),$A$4:$D$143,2,FALSE)*100</f>
        <v>1.9896831245394333</v>
      </c>
      <c r="G134" s="4">
        <f>(C134-VLOOKUP(DATE(YEAR($A134)-1,MONTH($A134),1),$A$4:F$143,2,FALSE))/VLOOKUP(DATE(YEAR($A134)-1,MONTH($A134),1),$A$4:$D$143,2,FALSE)*100</f>
        <v>-11.571841261063822</v>
      </c>
      <c r="H134" s="4">
        <f>(D134-VLOOKUP(DATE(YEAR($A134)-1,MONTH($A134),1),$A$4:G$143,2,FALSE))/VLOOKUP(DATE(YEAR($A134)-1,MONTH($A134),1),$A$4:$D$143,2,FALSE)*100</f>
        <v>1.1836634319266188</v>
      </c>
      <c r="J134" s="2">
        <f>(Table5[[#This Row],[TSI Freight]]-B133)/B133</f>
        <v>-7.1736011477762512E-3</v>
      </c>
      <c r="K134" s="2">
        <f>(Table5[[#This Row],[TSI Freight]]-B98)/B98</f>
        <v>4.216867469879506E-2</v>
      </c>
      <c r="L134">
        <f t="shared" si="2"/>
        <v>25</v>
      </c>
    </row>
    <row r="135" spans="1:15" x14ac:dyDescent="0.2">
      <c r="A135" s="17">
        <f>DATE(YEAR(Parameters!$B$7), MONTH(Parameters!$B$6)+ROW($A135)-ROW($A$4), 1)</f>
        <v>45261</v>
      </c>
      <c r="B135" s="18">
        <f>IF(VLOOKUP(CONCATENATE("SATD",YEAR($A135),IF(MONTH($A135)&lt;10,CONCATENATE(0,MONTH($A135)),MONTH($A135))),Query!$A:$E,3,FALSE)=0,#N/A,VLOOKUP(CONCATENATE("SATD",YEAR($A135),IF(MONTH($A135)&lt;10,CONCATENATE(0,MONTH($A135)),MONTH($A135))),Query!$A:$E,3,FALSE)/VLOOKUP(CONCATENATE("SATD",YEAR($A$4),IF(MONTH($A$4)&lt;10,CONCATENATE(0,MONTH($A$4)),MONTH($A$4))),Query!$A:$E,3,FALSE)*100)</f>
        <v>121.39737991266375</v>
      </c>
      <c r="C135" s="18">
        <f>IF(VLOOKUP(CONCATENATE("SATD",YEAR($A135),IF(MONTH($A135)&lt;10,CONCATENATE(0,MONTH($A135)),MONTH($A135))),Query!$A:$E,4,FALSE)=0,#N/A,VLOOKUP(CONCATENATE("SATD",YEAR($A135),IF(MONTH($A135)&lt;10,CONCATENATE(0,MONTH($A135)),MONTH($A135))),Query!$A:$E,4,FALSE)/VLOOKUP(CONCATENATE("SATD",YEAR($A$4),IF(MONTH($A$4)&lt;10,CONCATENATE(0,MONTH($A$4)),MONTH($A$4))),Query!$A:$E,4,FALSE)*100)</f>
        <v>104.54022262598286</v>
      </c>
      <c r="D135" s="18">
        <f>IF(VLOOKUP(CONCATENATE("SATD",YEAR($A135),IF(MONTH($A135)&lt;10,CONCATENATE(0,MONTH($A135)),MONTH($A135))),Query!$A:$E,5,FALSE)=0,#N/A,VLOOKUP(CONCATENATE("SATD",YEAR($A135),IF(MONTH($A135)&lt;10,CONCATENATE(0,MONTH($A135)),MONTH($A135))),Query!$A:$E,5,FALSE)/VLOOKUP(CONCATENATE("SATD",YEAR($A$4),IF(MONTH($A$4)&lt;10,CONCATENATE(0,MONTH($A$4)),MONTH($A$4))),Query!$A:$E,5,FALSE)*100)</f>
        <v>119.80528420086758</v>
      </c>
      <c r="F135" s="4">
        <f>(B135-VLOOKUP(DATE(YEAR($A135)-1,MONTH($A135),1),$A$4:D$143,2,FALSE))/VLOOKUP(DATE(YEAR($A135)-1,MONTH($A135),1),$A$4:$D$143,2,FALSE)*100</f>
        <v>2.2058823529411611</v>
      </c>
      <c r="G135" s="4">
        <f>(C135-VLOOKUP(DATE(YEAR($A135)-1,MONTH($A135),1),$A$4:F$143,2,FALSE))/VLOOKUP(DATE(YEAR($A135)-1,MONTH($A135),1),$A$4:$D$143,2,FALSE)*100</f>
        <v>-11.986356686212966</v>
      </c>
      <c r="H135" s="4">
        <f>(D135-VLOOKUP(DATE(YEAR($A135)-1,MONTH($A135),1),$A$4:G$143,2,FALSE))/VLOOKUP(DATE(YEAR($A135)-1,MONTH($A135),1),$A$4:$D$143,2,FALSE)*100</f>
        <v>0.86547824264217466</v>
      </c>
      <c r="J135" s="2">
        <f>(Table5[[#This Row],[TSI Freight]]-B134)/B134</f>
        <v>4.3352601156069542E-3</v>
      </c>
      <c r="K135" s="2">
        <f>(Table5[[#This Row],[TSI Freight]]-B99)/B99</f>
        <v>3.2689450222882582E-2</v>
      </c>
      <c r="L135">
        <f t="shared" si="2"/>
        <v>16</v>
      </c>
    </row>
    <row r="136" spans="1:15" x14ac:dyDescent="0.2">
      <c r="A136" s="17">
        <f>DATE(YEAR(Parameters!$B$7), MONTH(Parameters!$B$6)+ROW($A136)-ROW($A$4), 1)</f>
        <v>45292</v>
      </c>
      <c r="B136" s="18">
        <f>IF(VLOOKUP(CONCATENATE("SATD",YEAR($A136),IF(MONTH($A136)&lt;10,CONCATENATE(0,MONTH($A136)),MONTH($A136))),Query!$A:$E,3,FALSE)=0,#N/A,VLOOKUP(CONCATENATE("SATD",YEAR($A136),IF(MONTH($A136)&lt;10,CONCATENATE(0,MONTH($A136)),MONTH($A136))),Query!$A:$E,3,FALSE)/VLOOKUP(CONCATENATE("SATD",YEAR($A$4),IF(MONTH($A$4)&lt;10,CONCATENATE(0,MONTH($A$4)),MONTH($A$4))),Query!$A:$E,3,FALSE)*100)</f>
        <v>117.81659388646288</v>
      </c>
      <c r="C136" s="18">
        <f>IF(VLOOKUP(CONCATENATE("SATD",YEAR($A136),IF(MONTH($A136)&lt;10,CONCATENATE(0,MONTH($A136)),MONTH($A136))),Query!$A:$E,4,FALSE)=0,#N/A,VLOOKUP(CONCATENATE("SATD",YEAR($A136),IF(MONTH($A136)&lt;10,CONCATENATE(0,MONTH($A136)),MONTH($A136))),Query!$A:$E,4,FALSE)/VLOOKUP(CONCATENATE("SATD",YEAR($A$4),IF(MONTH($A$4)&lt;10,CONCATENATE(0,MONTH($A$4)),MONTH($A$4))),Query!$A:$E,4,FALSE)*100)</f>
        <v>103.37096734386489</v>
      </c>
      <c r="D136" s="18">
        <f>IF(VLOOKUP(CONCATENATE("SATD",YEAR($A136),IF(MONTH($A136)&lt;10,CONCATENATE(0,MONTH($A136)),MONTH($A136))),Query!$A:$E,5,FALSE)=0,#N/A,VLOOKUP(CONCATENATE("SATD",YEAR($A136),IF(MONTH($A136)&lt;10,CONCATENATE(0,MONTH($A136)),MONTH($A136))),Query!$A:$E,5,FALSE)/VLOOKUP(CONCATENATE("SATD",YEAR($A$4),IF(MONTH($A$4)&lt;10,CONCATENATE(0,MONTH($A$4)),MONTH($A$4))),Query!$A:$E,5,FALSE)*100)</f>
        <v>118.9374884877567</v>
      </c>
      <c r="F136" s="4">
        <f>(B136-VLOOKUP(DATE(YEAR($A136)-1,MONTH($A136),1),$A$4:D$143,2,FALSE))/VLOOKUP(DATE(YEAR($A136)-1,MONTH($A136),1),$A$4:$D$143,2,FALSE)*100</f>
        <v>-2.2463768115941924</v>
      </c>
      <c r="G136" s="4">
        <f>(C136-VLOOKUP(DATE(YEAR($A136)-1,MONTH($A136),1),$A$4:F$143,2,FALSE))/VLOOKUP(DATE(YEAR($A136)-1,MONTH($A136),1),$A$4:$D$143,2,FALSE)*100</f>
        <v>-14.232059703822239</v>
      </c>
      <c r="H136" s="4">
        <f>(D136-VLOOKUP(DATE(YEAR($A136)-1,MONTH($A136),1),$A$4:G$143,2,FALSE))/VLOOKUP(DATE(YEAR($A136)-1,MONTH($A136),1),$A$4:$D$143,2,FALSE)*100</f>
        <v>-1.3163591895062101</v>
      </c>
      <c r="J136" s="2">
        <f>(Table5[[#This Row],[TSI Freight]]-B135)/B135</f>
        <v>-2.9496402877697805E-2</v>
      </c>
      <c r="K136" s="2">
        <f>(Table5[[#This Row],[TSI Freight]]-B88)/B88</f>
        <v>-7.3583517292127257E-3</v>
      </c>
      <c r="L136">
        <f t="shared" si="2"/>
        <v>63</v>
      </c>
    </row>
    <row r="137" spans="1:15" x14ac:dyDescent="0.2">
      <c r="A137" s="17">
        <f>DATE(YEAR(Parameters!$B$7), MONTH(Parameters!$B$6)+ROW($A137)-ROW($A$4), 1)</f>
        <v>45323</v>
      </c>
      <c r="B137" s="18">
        <f>IF(VLOOKUP(CONCATENATE("SATD",YEAR($A137),IF(MONTH($A137)&lt;10,CONCATENATE(0,MONTH($A137)),MONTH($A137))),Query!$A:$E,3,FALSE)=0,#N/A,VLOOKUP(CONCATENATE("SATD",YEAR($A137),IF(MONTH($A137)&lt;10,CONCATENATE(0,MONTH($A137)),MONTH($A137))),Query!$A:$E,3,FALSE)/VLOOKUP(CONCATENATE("SATD",YEAR($A$4),IF(MONTH($A$4)&lt;10,CONCATENATE(0,MONTH($A$4)),MONTH($A$4))),Query!$A:$E,3,FALSE)*100)</f>
        <v>121.1353711790393</v>
      </c>
      <c r="C137" s="18">
        <f>IF(VLOOKUP(CONCATENATE("SATD",YEAR($A137),IF(MONTH($A137)&lt;10,CONCATENATE(0,MONTH($A137)),MONTH($A137))),Query!$A:$E,4,FALSE)=0,#N/A,VLOOKUP(CONCATENATE("SATD",YEAR($A137),IF(MONTH($A137)&lt;10,CONCATENATE(0,MONTH($A137)),MONTH($A137))),Query!$A:$E,4,FALSE)/VLOOKUP(CONCATENATE("SATD",YEAR($A$4),IF(MONTH($A$4)&lt;10,CONCATENATE(0,MONTH($A$4)),MONTH($A$4))),Query!$A:$E,4,FALSE)*100)</f>
        <v>104.63780486813864</v>
      </c>
      <c r="D137" s="18">
        <f>IF(VLOOKUP(CONCATENATE("SATD",YEAR($A137),IF(MONTH($A137)&lt;10,CONCATENATE(0,MONTH($A137)),MONTH($A137))),Query!$A:$E,5,FALSE)=0,#N/A,VLOOKUP(CONCATENATE("SATD",YEAR($A137),IF(MONTH($A137)&lt;10,CONCATENATE(0,MONTH($A137)),MONTH($A137))),Query!$A:$E,5,FALSE)/VLOOKUP(CONCATENATE("SATD",YEAR($A$4),IF(MONTH($A$4)&lt;10,CONCATENATE(0,MONTH($A$4)),MONTH($A$4))),Query!$A:$E,5,FALSE)*100)</f>
        <v>120.45737306030905</v>
      </c>
      <c r="F137" s="4">
        <f>(B137-VLOOKUP(DATE(YEAR($A137)-1,MONTH($A137),1),$A$4:D$143,2,FALSE))/VLOOKUP(DATE(YEAR($A137)-1,MONTH($A137),1),$A$4:$D$143,2,FALSE)*100</f>
        <v>-1.4914772727272787</v>
      </c>
      <c r="G137" s="4">
        <f>(C137-VLOOKUP(DATE(YEAR($A137)-1,MONTH($A137),1),$A$4:F$143,2,FALSE))/VLOOKUP(DATE(YEAR($A137)-1,MONTH($A137),1),$A$4:$D$143,2,FALSE)*100</f>
        <v>-14.907466921861687</v>
      </c>
      <c r="H137" s="4">
        <f>(D137-VLOOKUP(DATE(YEAR($A137)-1,MONTH($A137),1),$A$4:G$143,2,FALSE))/VLOOKUP(DATE(YEAR($A137)-1,MONTH($A137),1),$A$4:$D$143,2,FALSE)*100</f>
        <v>-2.0428322769503819</v>
      </c>
      <c r="J137" s="2">
        <f>(Table5[[#This Row],[TSI Freight]]-B136)/B136</f>
        <v>2.8169014084506994E-2</v>
      </c>
      <c r="K137" s="2">
        <f>(Table5[[#This Row],[TSI Freight]]-B89)/B89</f>
        <v>2.1354933726067549E-2</v>
      </c>
      <c r="L137">
        <f t="shared" si="2"/>
        <v>22</v>
      </c>
    </row>
    <row r="138" spans="1:15" x14ac:dyDescent="0.2">
      <c r="A138" s="17">
        <f>DATE(YEAR(Parameters!$B$7), MONTH(Parameters!$B$6)+ROW($A138)-ROW($A$4), 1)</f>
        <v>45352</v>
      </c>
      <c r="B138" s="18">
        <f>IF(VLOOKUP(CONCATENATE("SATD",YEAR($A138),IF(MONTH($A138)&lt;10,CONCATENATE(0,MONTH($A138)),MONTH($A138))),Query!$A:$E,3,FALSE)=0,#N/A,VLOOKUP(CONCATENATE("SATD",YEAR($A138),IF(MONTH($A138)&lt;10,CONCATENATE(0,MONTH($A138)),MONTH($A138))),Query!$A:$E,3,FALSE)/VLOOKUP(CONCATENATE("SATD",YEAR($A$4),IF(MONTH($A$4)&lt;10,CONCATENATE(0,MONTH($A$4)),MONTH($A$4))),Query!$A:$E,3,FALSE)*100)</f>
        <v>120.34934497816595</v>
      </c>
      <c r="C138" s="18">
        <f>IF(VLOOKUP(CONCATENATE("SATD",YEAR($A138),IF(MONTH($A138)&lt;10,CONCATENATE(0,MONTH($A138)),MONTH($A138))),Query!$A:$E,4,FALSE)=0,#N/A,VLOOKUP(CONCATENATE("SATD",YEAR($A138),IF(MONTH($A138)&lt;10,CONCATENATE(0,MONTH($A138)),MONTH($A138))),Query!$A:$E,4,FALSE)/VLOOKUP(CONCATENATE("SATD",YEAR($A$4),IF(MONTH($A$4)&lt;10,CONCATENATE(0,MONTH($A$4)),MONTH($A$4))),Query!$A:$E,4,FALSE)*100)</f>
        <v>104.40698925005998</v>
      </c>
      <c r="D138" s="18">
        <f>IF(VLOOKUP(CONCATENATE("SATD",YEAR($A138),IF(MONTH($A138)&lt;10,CONCATENATE(0,MONTH($A138)),MONTH($A138))),Query!$A:$E,5,FALSE)=0,#N/A,VLOOKUP(CONCATENATE("SATD",YEAR($A138),IF(MONTH($A138)&lt;10,CONCATENATE(0,MONTH($A138)),MONTH($A138))),Query!$A:$E,5,FALSE)/VLOOKUP(CONCATENATE("SATD",YEAR($A$4),IF(MONTH($A$4)&lt;10,CONCATENATE(0,MONTH($A$4)),MONTH($A$4))),Query!$A:$E,5,FALSE)*100)</f>
        <v>120.95047644238308</v>
      </c>
      <c r="F138" s="4">
        <f>(B138-VLOOKUP(DATE(YEAR($A138)-1,MONTH($A138),1),$A$4:D$143,2,FALSE))/VLOOKUP(DATE(YEAR($A138)-1,MONTH($A138),1),$A$4:$D$143,2,FALSE)*100</f>
        <v>-0.79193664506839367</v>
      </c>
      <c r="G138" s="4">
        <f>(C138-VLOOKUP(DATE(YEAR($A138)-1,MONTH($A138),1),$A$4:F$143,2,FALSE))/VLOOKUP(DATE(YEAR($A138)-1,MONTH($A138),1),$A$4:$D$143,2,FALSE)*100</f>
        <v>-13.933763361181661</v>
      </c>
      <c r="H138" s="4">
        <f>(D138-VLOOKUP(DATE(YEAR($A138)-1,MONTH($A138),1),$A$4:G$143,2,FALSE))/VLOOKUP(DATE(YEAR($A138)-1,MONTH($A138),1),$A$4:$D$143,2,FALSE)*100</f>
        <v>-0.29640350861870546</v>
      </c>
      <c r="J138" s="2">
        <f>(Table5[[#This Row],[TSI Freight]]-B137)/B137</f>
        <v>-6.4888248017302627E-3</v>
      </c>
      <c r="K138" s="2">
        <f>(Table5[[#This Row],[TSI Freight]]-B90)/B90</f>
        <v>2.6061057334326201E-2</v>
      </c>
      <c r="L138">
        <f t="shared" si="2"/>
        <v>34</v>
      </c>
    </row>
    <row r="139" spans="1:15" x14ac:dyDescent="0.2">
      <c r="A139" s="17">
        <f>DATE(YEAR(Parameters!$B$7), MONTH(Parameters!$B$6)+ROW($A139)-ROW($A$4), 1)</f>
        <v>45383</v>
      </c>
      <c r="B139" s="18">
        <f>IF(VLOOKUP(CONCATENATE("SATD",YEAR($A139),IF(MONTH($A139)&lt;10,CONCATENATE(0,MONTH($A139)),MONTH($A139))),Query!$A:$E,3,FALSE)=0,#N/A,VLOOKUP(CONCATENATE("SATD",YEAR($A139),IF(MONTH($A139)&lt;10,CONCATENATE(0,MONTH($A139)),MONTH($A139))),Query!$A:$E,3,FALSE)/VLOOKUP(CONCATENATE("SATD",YEAR($A$4),IF(MONTH($A$4)&lt;10,CONCATENATE(0,MONTH($A$4)),MONTH($A$4))),Query!$A:$E,3,FALSE)*100)</f>
        <v>118.68995633187774</v>
      </c>
      <c r="C139" s="18">
        <f>IF(VLOOKUP(CONCATENATE("SATD",YEAR($A139),IF(MONTH($A139)&lt;10,CONCATENATE(0,MONTH($A139)),MONTH($A139))),Query!$A:$E,4,FALSE)=0,#N/A,VLOOKUP(CONCATENATE("SATD",YEAR($A139),IF(MONTH($A139)&lt;10,CONCATENATE(0,MONTH($A139)),MONTH($A139))),Query!$A:$E,4,FALSE)/VLOOKUP(CONCATENATE("SATD",YEAR($A$4),IF(MONTH($A$4)&lt;10,CONCATENATE(0,MONTH($A$4)),MONTH($A$4))),Query!$A:$E,4,FALSE)*100)</f>
        <v>104.40230367048729</v>
      </c>
      <c r="D139" s="18">
        <f>IF(VLOOKUP(CONCATENATE("SATD",YEAR($A139),IF(MONTH($A139)&lt;10,CONCATENATE(0,MONTH($A139)),MONTH($A139))),Query!$A:$E,5,FALSE)=0,#N/A,VLOOKUP(CONCATENATE("SATD",YEAR($A139),IF(MONTH($A139)&lt;10,CONCATENATE(0,MONTH($A139)),MONTH($A139))),Query!$A:$E,5,FALSE)/VLOOKUP(CONCATENATE("SATD",YEAR($A$4),IF(MONTH($A$4)&lt;10,CONCATENATE(0,MONTH($A$4)),MONTH($A$4))),Query!$A:$E,5,FALSE)*100)</f>
        <v>121.93626918347407</v>
      </c>
      <c r="F139" s="4">
        <f>(B139-VLOOKUP(DATE(YEAR($A139)-1,MONTH($A139),1),$A$4:D$143,2,FALSE))/VLOOKUP(DATE(YEAR($A139)-1,MONTH($A139),1),$A$4:$D$143,2,FALSE)*100</f>
        <v>-1.5217391304347654</v>
      </c>
      <c r="G139" s="4">
        <f>(C139-VLOOKUP(DATE(YEAR($A139)-1,MONTH($A139),1),$A$4:F$143,2,FALSE))/VLOOKUP(DATE(YEAR($A139)-1,MONTH($A139),1),$A$4:$D$143,2,FALSE)*100</f>
        <v>-13.376349490791339</v>
      </c>
      <c r="H139" s="4">
        <f>(D139-VLOOKUP(DATE(YEAR($A139)-1,MONTH($A139),1),$A$4:G$143,2,FALSE))/VLOOKUP(DATE(YEAR($A139)-1,MONTH($A139),1),$A$4:$D$143,2,FALSE)*100</f>
        <v>1.1717595761433486</v>
      </c>
      <c r="J139" s="2">
        <f>(Table5[[#This Row],[TSI Freight]]-B138)/B138</f>
        <v>-1.3788098693759047E-2</v>
      </c>
      <c r="K139" s="2">
        <f>(Table5[[#This Row],[TSI Freight]]-B91)/B91</f>
        <v>9.2443729903536859E-2</v>
      </c>
      <c r="L139">
        <f t="shared" si="2"/>
        <v>53</v>
      </c>
    </row>
    <row r="140" spans="1:15" x14ac:dyDescent="0.2">
      <c r="A140" s="17">
        <f>DATE(YEAR(Parameters!$B$7), MONTH(Parameters!$B$6)+ROW($A140)-ROW($A$4), 1)</f>
        <v>45413</v>
      </c>
      <c r="B140" s="18">
        <f>IF(VLOOKUP(CONCATENATE("SATD",YEAR($A140),IF(MONTH($A140)&lt;10,CONCATENATE(0,MONTH($A140)),MONTH($A140))),Query!$A:$E,3,FALSE)=0,#N/A,VLOOKUP(CONCATENATE("SATD",YEAR($A140),IF(MONTH($A140)&lt;10,CONCATENATE(0,MONTH($A140)),MONTH($A140))),Query!$A:$E,3,FALSE)/VLOOKUP(CONCATENATE("SATD",YEAR($A$4),IF(MONTH($A$4)&lt;10,CONCATENATE(0,MONTH($A$4)),MONTH($A$4))),Query!$A:$E,3,FALSE)*100)</f>
        <v>121.83406113537119</v>
      </c>
      <c r="C140" s="18">
        <f>IF(VLOOKUP(CONCATENATE("SATD",YEAR($A140),IF(MONTH($A140)&lt;10,CONCATENATE(0,MONTH($A140)),MONTH($A140))),Query!$A:$E,4,FALSE)=0,#N/A,VLOOKUP(CONCATENATE("SATD",YEAR($A140),IF(MONTH($A140)&lt;10,CONCATENATE(0,MONTH($A140)),MONTH($A140))),Query!$A:$E,4,FALSE)/VLOOKUP(CONCATENATE("SATD",YEAR($A$4),IF(MONTH($A$4)&lt;10,CONCATENATE(0,MONTH($A$4)),MONTH($A$4))),Query!$A:$E,4,FALSE)*100)</f>
        <v>105.19467555195494</v>
      </c>
      <c r="D140" s="18">
        <f>IF(VLOOKUP(CONCATENATE("SATD",YEAR($A140),IF(MONTH($A140)&lt;10,CONCATENATE(0,MONTH($A140)),MONTH($A140))),Query!$A:$E,5,FALSE)=0,#N/A,VLOOKUP(CONCATENATE("SATD",YEAR($A140),IF(MONTH($A140)&lt;10,CONCATENATE(0,MONTH($A140)),MONTH($A140))),Query!$A:$E,5,FALSE)/VLOOKUP(CONCATENATE("SATD",YEAR($A$4),IF(MONTH($A$4)&lt;10,CONCATENATE(0,MONTH($A$4)),MONTH($A$4))),Query!$A:$E,5,FALSE)*100)</f>
        <v>121.06826645883466</v>
      </c>
      <c r="F140" s="4">
        <f>(B140-VLOOKUP(DATE(YEAR($A140)-1,MONTH($A140),1),$A$4:D$143,2,FALSE))/VLOOKUP(DATE(YEAR($A140)-1,MONTH($A140),1),$A$4:$D$143,2,FALSE)*100</f>
        <v>1.1602610587382127</v>
      </c>
      <c r="G140" s="4">
        <f>(C140-VLOOKUP(DATE(YEAR($A140)-1,MONTH($A140),1),$A$4:F$143,2,FALSE))/VLOOKUP(DATE(YEAR($A140)-1,MONTH($A140),1),$A$4:$D$143,2,FALSE)*100</f>
        <v>-12.655617471364467</v>
      </c>
      <c r="H140" s="4">
        <f>(D140-VLOOKUP(DATE(YEAR($A140)-1,MONTH($A140),1),$A$4:G$143,2,FALSE))/VLOOKUP(DATE(YEAR($A140)-1,MONTH($A140),1),$A$4:$D$143,2,FALSE)*100</f>
        <v>0.52441268699468391</v>
      </c>
      <c r="J140" s="2">
        <f>(Table5[[#This Row],[TSI Freight]]-B139)/B139</f>
        <v>2.6490066225165549E-2</v>
      </c>
      <c r="K140" s="2">
        <f>(Table5[[#This Row],[TSI Freight]]-B92)/B92</f>
        <v>0.10802223987291495</v>
      </c>
      <c r="L140">
        <f t="shared" si="2"/>
        <v>10</v>
      </c>
    </row>
    <row r="141" spans="1:15" x14ac:dyDescent="0.2">
      <c r="A141" s="17">
        <f>DATE(YEAR(Parameters!$B$7), MONTH(Parameters!$B$6)+ROW($A141)-ROW($A$4), 1)</f>
        <v>45444</v>
      </c>
      <c r="B141" s="18">
        <f>IF(VLOOKUP(CONCATENATE("SATD",YEAR($A141),IF(MONTH($A141)&lt;10,CONCATENATE(0,MONTH($A141)),MONTH($A141))),Query!$A:$E,3,FALSE)=0,#N/A,VLOOKUP(CONCATENATE("SATD",YEAR($A141),IF(MONTH($A141)&lt;10,CONCATENATE(0,MONTH($A141)),MONTH($A141))),Query!$A:$E,3,FALSE)/VLOOKUP(CONCATENATE("SATD",YEAR($A$4),IF(MONTH($A$4)&lt;10,CONCATENATE(0,MONTH($A$4)),MONTH($A$4))),Query!$A:$E,3,FALSE)*100)</f>
        <v>121.65938864628822</v>
      </c>
      <c r="C141" s="18">
        <f>IF(VLOOKUP(CONCATENATE("SATD",YEAR($A141),IF(MONTH($A141)&lt;10,CONCATENATE(0,MONTH($A141)),MONTH($A141))),Query!$A:$E,4,FALSE)=0,#N/A,VLOOKUP(CONCATENATE("SATD",YEAR($A141),IF(MONTH($A141)&lt;10,CONCATENATE(0,MONTH($A141)),MONTH($A141))),Query!$A:$E,4,FALSE)/VLOOKUP(CONCATENATE("SATD",YEAR($A$4),IF(MONTH($A$4)&lt;10,CONCATENATE(0,MONTH($A$4)),MONTH($A$4))),Query!$A:$E,4,FALSE)*100)</f>
        <v>105.47581019442185</v>
      </c>
      <c r="D141" s="18">
        <f>IF(VLOOKUP(CONCATENATE("SATD",YEAR($A141),IF(MONTH($A141)&lt;10,CONCATENATE(0,MONTH($A141)),MONTH($A141))),Query!$A:$E,5,FALSE)=0,#N/A,VLOOKUP(CONCATENATE("SATD",YEAR($A141),IF(MONTH($A141)&lt;10,CONCATENATE(0,MONTH($A141)),MONTH($A141))),Query!$A:$E,5,FALSE)/VLOOKUP(CONCATENATE("SATD",YEAR($A$4),IF(MONTH($A$4)&lt;10,CONCATENATE(0,MONTH($A$4)),MONTH($A$4))),Query!$A:$E,5,FALSE)*100)</f>
        <v>121.71538701984291</v>
      </c>
      <c r="F141" s="4">
        <f>(B141-VLOOKUP(DATE(YEAR($A141)-1,MONTH($A141),1),$A$4:D$143,2,FALSE))/VLOOKUP(DATE(YEAR($A141)-1,MONTH($A141),1),$A$4:$D$143,2,FALSE)*100</f>
        <v>0.79594790159191886</v>
      </c>
      <c r="G141" s="4">
        <f>(C141-VLOOKUP(DATE(YEAR($A141)-1,MONTH($A141),1),$A$4:F$143,2,FALSE))/VLOOKUP(DATE(YEAR($A141)-1,MONTH($A141),1),$A$4:$D$143,2,FALSE)*100</f>
        <v>-12.612299079151201</v>
      </c>
      <c r="H141" s="4">
        <f>(D141-VLOOKUP(DATE(YEAR($A141)-1,MONTH($A141),1),$A$4:G$143,2,FALSE))/VLOOKUP(DATE(YEAR($A141)-1,MONTH($A141),1),$A$4:$D$143,2,FALSE)*100</f>
        <v>0.84234308083947007</v>
      </c>
      <c r="J141" s="2">
        <f>(Table5[[#This Row],[TSI Freight]]-B140)/B140</f>
        <v>-1.4336917562723683E-3</v>
      </c>
      <c r="K141" s="2">
        <f>(Table5[[#This Row],[TSI Freight]]-B93)/B93</f>
        <v>8.0682699767261473E-2</v>
      </c>
      <c r="L141">
        <f t="shared" si="2"/>
        <v>13</v>
      </c>
    </row>
    <row r="142" spans="1:15" x14ac:dyDescent="0.2">
      <c r="A142" s="17">
        <f>DATE(YEAR(Parameters!$B$7), MONTH(Parameters!$B$6)+ROW($A142)-ROW($A$4), 1)</f>
        <v>45474</v>
      </c>
      <c r="B142" s="18">
        <f>IF(VLOOKUP(CONCATENATE("SATD",YEAR($A142),IF(MONTH($A142)&lt;10,CONCATENATE(0,MONTH($A142)),MONTH($A142))),Query!$A:$E,3,FALSE)=0,#N/A,VLOOKUP(CONCATENATE("SATD",YEAR($A142),IF(MONTH($A142)&lt;10,CONCATENATE(0,MONTH($A142)),MONTH($A142))),Query!$A:$E,3,FALSE)/VLOOKUP(CONCATENATE("SATD",YEAR($A$4),IF(MONTH($A$4)&lt;10,CONCATENATE(0,MONTH($A$4)),MONTH($A$4))),Query!$A:$E,3,FALSE)*100)</f>
        <v>121.39737991266375</v>
      </c>
      <c r="C142" s="18">
        <f>IF(VLOOKUP(CONCATENATE("SATD",YEAR($A142),IF(MONTH($A142)&lt;10,CONCATENATE(0,MONTH($A142)),MONTH($A142))),Query!$A:$E,4,FALSE)=0,#N/A,VLOOKUP(CONCATENATE("SATD",YEAR($A142),IF(MONTH($A142)&lt;10,CONCATENATE(0,MONTH($A142)),MONTH($A142))),Query!$A:$E,4,FALSE)/VLOOKUP(CONCATENATE("SATD",YEAR($A$4),IF(MONTH($A$4)&lt;10,CONCATENATE(0,MONTH($A$4)),MONTH($A$4))),Query!$A:$E,4,FALSE)*100)</f>
        <v>104.80281868002139</v>
      </c>
      <c r="D142" s="18" t="e">
        <f>IF(VLOOKUP(CONCATENATE("SATD",YEAR($A142),IF(MONTH($A142)&lt;10,CONCATENATE(0,MONTH($A142)),MONTH($A142))),Query!$A:$E,5,FALSE)=0,#N/A,VLOOKUP(CONCATENATE("SATD",YEAR($A142),IF(MONTH($A142)&lt;10,CONCATENATE(0,MONTH($A142)),MONTH($A142))),Query!$A:$E,5,FALSE)/VLOOKUP(CONCATENATE("SATD",YEAR($A$4),IF(MONTH($A$4)&lt;10,CONCATENATE(0,MONTH($A$4)),MONTH($A$4))),Query!$A:$E,5,FALSE)*100)</f>
        <v>#N/A</v>
      </c>
      <c r="F142" s="4">
        <f>(B142-VLOOKUP(DATE(YEAR($A142)-1,MONTH($A142),1),$A$4:D$143,2,FALSE))/VLOOKUP(DATE(YEAR($A142)-1,MONTH($A142),1),$A$4:$D$143,2,FALSE)*100</f>
        <v>-0.50107372942019202</v>
      </c>
      <c r="G142" s="4">
        <f>(C142-VLOOKUP(DATE(YEAR($A142)-1,MONTH($A142),1),$A$4:F$143,2,FALSE))/VLOOKUP(DATE(YEAR($A142)-1,MONTH($A142),1),$A$4:$D$143,2,FALSE)*100</f>
        <v>-14.102199435487126</v>
      </c>
      <c r="H142" s="4" t="e">
        <f>(D142-VLOOKUP(DATE(YEAR($A142)-1,MONTH($A142),1),$A$4:G$143,2,FALSE))/VLOOKUP(DATE(YEAR($A142)-1,MONTH($A142),1),$A$4:$D$143,2,FALSE)*100</f>
        <v>#N/A</v>
      </c>
      <c r="J142" s="2">
        <f>(Table5[[#This Row],[TSI Freight]]-B141)/B141</f>
        <v>-2.153625269203284E-3</v>
      </c>
      <c r="K142" s="2">
        <f>(Table5[[#This Row],[TSI Freight]]-B94)/B94</f>
        <v>4.4327573253193107E-2</v>
      </c>
      <c r="L142">
        <f t="shared" si="2"/>
        <v>16</v>
      </c>
      <c r="M142" s="2">
        <f>(B142-B125)/B125</f>
        <v>-1.278409090909096E-2</v>
      </c>
      <c r="N142" s="2">
        <f>(Table5[[#This Row],[TSI Freight]]-B83)/B83</f>
        <v>-1.6973125884017042E-2</v>
      </c>
      <c r="O142" s="2">
        <f>(B141-B136)/B136</f>
        <v>3.2616753150481931E-2</v>
      </c>
    </row>
    <row r="143" spans="1:15" x14ac:dyDescent="0.2">
      <c r="A143" s="17">
        <f>DATE(YEAR(Parameters!$B$7), MONTH(Parameters!$B$6)+ROW($A143)-ROW($A$4), 1)</f>
        <v>45505</v>
      </c>
      <c r="B143" s="18" t="e">
        <f>IF(VLOOKUP(CONCATENATE("SATD",YEAR($A143),IF(MONTH($A143)&lt;10,CONCATENATE(0,MONTH($A143)),MONTH($A143))),Query!$A:$E,3,FALSE)=0,#N/A,VLOOKUP(CONCATENATE("SATD",YEAR($A143),IF(MONTH($A143)&lt;10,CONCATENATE(0,MONTH($A143)),MONTH($A143))),Query!$A:$E,3,FALSE)/VLOOKUP(CONCATENATE("SATD",YEAR($A$4),IF(MONTH($A$4)&lt;10,CONCATENATE(0,MONTH($A$4)),MONTH($A$4))),Query!$A:$E,3,FALSE)*100)</f>
        <v>#N/A</v>
      </c>
      <c r="C143" s="18" t="e">
        <f>IF(VLOOKUP(CONCATENATE("SATD",YEAR($A143),IF(MONTH($A143)&lt;10,CONCATENATE(0,MONTH($A143)),MONTH($A143))),Query!$A:$E,4,FALSE)=0,#N/A,VLOOKUP(CONCATENATE("SATD",YEAR($A143),IF(MONTH($A143)&lt;10,CONCATENATE(0,MONTH($A143)),MONTH($A143))),Query!$A:$E,4,FALSE)/VLOOKUP(CONCATENATE("SATD",YEAR($A$4),IF(MONTH($A$4)&lt;10,CONCATENATE(0,MONTH($A$4)),MONTH($A$4))),Query!$A:$E,4,FALSE)*100)</f>
        <v>#N/A</v>
      </c>
      <c r="D143" s="18" t="e">
        <f>IF(VLOOKUP(CONCATENATE("SATD",YEAR($A143),IF(MONTH($A143)&lt;10,CONCATENATE(0,MONTH($A143)),MONTH($A143))),Query!$A:$E,5,FALSE)=0,#N/A,VLOOKUP(CONCATENATE("SATD",YEAR($A143),IF(MONTH($A143)&lt;10,CONCATENATE(0,MONTH($A143)),MONTH($A143))),Query!$A:$E,5,FALSE)/VLOOKUP(CONCATENATE("SATD",YEAR($A$4),IF(MONTH($A$4)&lt;10,CONCATENATE(0,MONTH($A$4)),MONTH($A$4))),Query!$A:$E,5,FALSE)*100)</f>
        <v>#N/A</v>
      </c>
      <c r="F143" s="4" t="e">
        <f>(B143-VLOOKUP(DATE(YEAR($A143)-1,MONTH($A143),1),$A$4:D$143,2,FALSE))/VLOOKUP(DATE(YEAR($A143)-1,MONTH($A143),1),$A$4:$D$143,2,FALSE)*100</f>
        <v>#N/A</v>
      </c>
      <c r="G143" s="4" t="e">
        <f>(C143-VLOOKUP(DATE(YEAR($A143)-1,MONTH($A143),1),$A$4:F$143,2,FALSE))/VLOOKUP(DATE(YEAR($A143)-1,MONTH($A143),1),$A$4:$D$143,2,FALSE)*100</f>
        <v>#N/A</v>
      </c>
      <c r="H143" s="4" t="e">
        <f>(D143-VLOOKUP(DATE(YEAR($A143)-1,MONTH($A143),1),$A$4:G$143,2,FALSE))/VLOOKUP(DATE(YEAR($A143)-1,MONTH($A143),1),$A$4:$D$143,2,FALSE)*100</f>
        <v>#N/A</v>
      </c>
      <c r="J143" s="2" t="e">
        <f>(Table5[[#This Row],[TSI Freight]]-B142)/B142</f>
        <v>#N/A</v>
      </c>
      <c r="K143" s="2" t="e">
        <f>(Table5[[#This Row],[TSI Freight]]-B95)/B95</f>
        <v>#N/A</v>
      </c>
    </row>
    <row r="144" spans="1:15" x14ac:dyDescent="0.2">
      <c r="A144" s="17"/>
      <c r="B144" s="18"/>
      <c r="C144" s="18"/>
      <c r="D144" s="18"/>
      <c r="F144" s="4"/>
      <c r="G144" s="4"/>
      <c r="H144" s="4"/>
      <c r="J144" s="2"/>
      <c r="K144" s="2"/>
    </row>
    <row r="145" spans="1:9" x14ac:dyDescent="0.2">
      <c r="B145" s="2"/>
      <c r="C145"/>
    </row>
    <row r="146" spans="1:9" x14ac:dyDescent="0.2">
      <c r="F146" s="2"/>
      <c r="I146" s="2"/>
    </row>
    <row r="147" spans="1:9" ht="118.75" customHeight="1" x14ac:dyDescent="0.2">
      <c r="A147" s="21" t="str">
        <f ca="1">CONCATENATE(Parameters!$B$2,TEXT(Parameters!$B$5,"mmmm")," ",TEXT(Parameters!$B$5,"yyyy"),".",CHAR(10),Parameters!$B$3,TEXT(Parameters!$B$5,"mmmm")," ",TEXT(Parameters!$B$5,"yyyy"),".",CHAR(10),Parameters!$B$4,TEXT(Parameters!$B$5,"mmmm")," ",TEXT(Parameters!$B$5,"yyyy"),".")</f>
        <v>SOURCES: Industrial Production: Board of Governors of the Federal Reserve System, Industrial Production Index [INDPRO], retrieved from FRED, Federal Reserve Bank of St. Louis https://research.stlouisfed.org/fred2/series/INDPRO/ as of December 2024.
Manufacturers’ Shipments: U.S. Bureau of the Census, Value of Manufacturers’ Shipments for All Manufacturing Industries [AMTMVS], retrieved from FRED, Federal Reserve Bank of St. Louis https://research.stlouisfed.org/fred2/series/AMTMVS/ as of December 2024.
Freight TSI: U.S. Department of Transportation, Bureau of Transportation Statistics, Transportation Services Index, available at www.transtats.bts.gov/OSEA/TSI/ as of December 2024.</v>
      </c>
      <c r="B147" s="21"/>
      <c r="C147" s="21"/>
      <c r="D147" s="21"/>
    </row>
  </sheetData>
  <mergeCells count="5">
    <mergeCell ref="A1:D1"/>
    <mergeCell ref="A147:D147"/>
    <mergeCell ref="B2:D2"/>
    <mergeCell ref="F2:H2"/>
    <mergeCell ref="J2:K2"/>
  </mergeCells>
  <phoneticPr fontId="10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DF95F-197F-41EB-85B3-906FB34CD4F0}">
  <dimension ref="A1:D11"/>
  <sheetViews>
    <sheetView workbookViewId="0">
      <selection activeCell="B6" sqref="B6"/>
    </sheetView>
  </sheetViews>
  <sheetFormatPr baseColWidth="10" defaultColWidth="8.83203125" defaultRowHeight="15" x14ac:dyDescent="0.2"/>
  <cols>
    <col min="1" max="1" width="13.33203125" bestFit="1" customWidth="1"/>
    <col min="2" max="2" width="10.5" customWidth="1"/>
  </cols>
  <sheetData>
    <row r="1" spans="1:4" x14ac:dyDescent="0.2">
      <c r="A1" t="s">
        <v>372</v>
      </c>
      <c r="B1" s="12" t="s">
        <v>400</v>
      </c>
    </row>
    <row r="2" spans="1:4" x14ac:dyDescent="0.2">
      <c r="A2" t="s">
        <v>373</v>
      </c>
      <c r="B2" t="s">
        <v>384</v>
      </c>
    </row>
    <row r="3" spans="1:4" x14ac:dyDescent="0.2">
      <c r="B3" t="s">
        <v>385</v>
      </c>
    </row>
    <row r="4" spans="1:4" x14ac:dyDescent="0.2">
      <c r="B4" t="s">
        <v>386</v>
      </c>
    </row>
    <row r="5" spans="1:4" x14ac:dyDescent="0.2">
      <c r="A5" t="s">
        <v>374</v>
      </c>
      <c r="B5" s="3">
        <f ca="1">TODAY()</f>
        <v>45642</v>
      </c>
    </row>
    <row r="6" spans="1:4" x14ac:dyDescent="0.2">
      <c r="A6" t="s">
        <v>375</v>
      </c>
      <c r="B6" s="3">
        <f>MIN(Query!B:B)</f>
        <v>36526</v>
      </c>
    </row>
    <row r="7" spans="1:4" x14ac:dyDescent="0.2">
      <c r="A7" t="s">
        <v>376</v>
      </c>
      <c r="B7" s="3">
        <f>IF((YEAR(B8)-10)&lt;YEAR(B6),B6,DATE(YEAR(B8)-11,1,1))</f>
        <v>41275</v>
      </c>
      <c r="C7" s="13" t="s">
        <v>377</v>
      </c>
      <c r="D7" s="14" t="s">
        <v>378</v>
      </c>
    </row>
    <row r="8" spans="1:4" ht="19" x14ac:dyDescent="0.25">
      <c r="A8" t="s">
        <v>379</v>
      </c>
      <c r="B8" s="3">
        <f>MAX(Query!B:B)</f>
        <v>45474</v>
      </c>
      <c r="C8" s="14"/>
      <c r="D8" s="15"/>
    </row>
    <row r="9" spans="1:4" x14ac:dyDescent="0.2">
      <c r="A9" t="s">
        <v>380</v>
      </c>
      <c r="B9" t="s">
        <v>381</v>
      </c>
    </row>
    <row r="11" spans="1:4" x14ac:dyDescent="0.2">
      <c r="A11" t="s">
        <v>382</v>
      </c>
      <c r="B11" t="s">
        <v>383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5B57-7445-47BC-9629-79F577DD6A85}">
  <dimension ref="A1:E296"/>
  <sheetViews>
    <sheetView workbookViewId="0">
      <selection activeCell="B1" sqref="B1"/>
    </sheetView>
  </sheetViews>
  <sheetFormatPr baseColWidth="10" defaultColWidth="8.83203125" defaultRowHeight="15" x14ac:dyDescent="0.2"/>
  <cols>
    <col min="1" max="1" width="12.83203125" bestFit="1" customWidth="1"/>
    <col min="2" max="2" width="19.1640625" bestFit="1" customWidth="1"/>
    <col min="3" max="3" width="20" bestFit="1" customWidth="1"/>
    <col min="4" max="4" width="18" bestFit="1" customWidth="1"/>
    <col min="5" max="5" width="17" bestFit="1" customWidth="1"/>
  </cols>
  <sheetData>
    <row r="1" spans="1:5" x14ac:dyDescent="0.2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">
      <c r="A2" t="s">
        <v>11</v>
      </c>
      <c r="B2" s="16">
        <v>36526</v>
      </c>
      <c r="C2" t="s">
        <v>12</v>
      </c>
      <c r="D2" t="s">
        <v>453</v>
      </c>
      <c r="E2" t="s">
        <v>454</v>
      </c>
    </row>
    <row r="3" spans="1:5" x14ac:dyDescent="0.2">
      <c r="A3" t="s">
        <v>13</v>
      </c>
      <c r="B3" s="16">
        <v>36557</v>
      </c>
      <c r="C3" t="s">
        <v>71</v>
      </c>
      <c r="D3" t="s">
        <v>455</v>
      </c>
      <c r="E3" t="s">
        <v>456</v>
      </c>
    </row>
    <row r="4" spans="1:5" x14ac:dyDescent="0.2">
      <c r="A4" t="s">
        <v>14</v>
      </c>
      <c r="B4" s="16">
        <v>36586</v>
      </c>
      <c r="C4" t="s">
        <v>50</v>
      </c>
      <c r="D4" t="s">
        <v>457</v>
      </c>
      <c r="E4" t="s">
        <v>458</v>
      </c>
    </row>
    <row r="5" spans="1:5" x14ac:dyDescent="0.2">
      <c r="A5" t="s">
        <v>16</v>
      </c>
      <c r="B5" s="16">
        <v>36617</v>
      </c>
      <c r="C5" t="s">
        <v>17</v>
      </c>
      <c r="D5" t="s">
        <v>459</v>
      </c>
      <c r="E5" t="s">
        <v>460</v>
      </c>
    </row>
    <row r="6" spans="1:5" x14ac:dyDescent="0.2">
      <c r="A6" t="s">
        <v>18</v>
      </c>
      <c r="B6" s="16">
        <v>36647</v>
      </c>
      <c r="C6" t="s">
        <v>19</v>
      </c>
      <c r="D6" t="s">
        <v>461</v>
      </c>
      <c r="E6" t="s">
        <v>462</v>
      </c>
    </row>
    <row r="7" spans="1:5" x14ac:dyDescent="0.2">
      <c r="A7" t="s">
        <v>20</v>
      </c>
      <c r="B7" s="16">
        <v>36678</v>
      </c>
      <c r="C7" t="s">
        <v>50</v>
      </c>
      <c r="D7" t="s">
        <v>463</v>
      </c>
      <c r="E7" t="s">
        <v>21</v>
      </c>
    </row>
    <row r="8" spans="1:5" x14ac:dyDescent="0.2">
      <c r="A8" t="s">
        <v>22</v>
      </c>
      <c r="B8" s="16">
        <v>36708</v>
      </c>
      <c r="C8" t="s">
        <v>23</v>
      </c>
      <c r="D8" t="s">
        <v>464</v>
      </c>
      <c r="E8" t="s">
        <v>465</v>
      </c>
    </row>
    <row r="9" spans="1:5" x14ac:dyDescent="0.2">
      <c r="A9" t="s">
        <v>24</v>
      </c>
      <c r="B9" s="16">
        <v>36739</v>
      </c>
      <c r="C9" t="s">
        <v>15</v>
      </c>
      <c r="D9" t="s">
        <v>466</v>
      </c>
      <c r="E9" t="s">
        <v>467</v>
      </c>
    </row>
    <row r="10" spans="1:5" x14ac:dyDescent="0.2">
      <c r="A10" t="s">
        <v>26</v>
      </c>
      <c r="B10" s="16">
        <v>36770</v>
      </c>
      <c r="C10" t="s">
        <v>15</v>
      </c>
      <c r="D10" t="s">
        <v>468</v>
      </c>
      <c r="E10" t="s">
        <v>469</v>
      </c>
    </row>
    <row r="11" spans="1:5" x14ac:dyDescent="0.2">
      <c r="A11" t="s">
        <v>27</v>
      </c>
      <c r="B11" s="16">
        <v>36800</v>
      </c>
      <c r="C11" t="s">
        <v>25</v>
      </c>
      <c r="D11" t="s">
        <v>470</v>
      </c>
      <c r="E11" t="s">
        <v>471</v>
      </c>
    </row>
    <row r="12" spans="1:5" x14ac:dyDescent="0.2">
      <c r="A12" t="s">
        <v>29</v>
      </c>
      <c r="B12" s="16">
        <v>36831</v>
      </c>
      <c r="C12" t="s">
        <v>472</v>
      </c>
      <c r="D12" t="s">
        <v>473</v>
      </c>
      <c r="E12" t="s">
        <v>474</v>
      </c>
    </row>
    <row r="13" spans="1:5" x14ac:dyDescent="0.2">
      <c r="A13" t="s">
        <v>30</v>
      </c>
      <c r="B13" s="16">
        <v>36861</v>
      </c>
      <c r="C13" t="s">
        <v>31</v>
      </c>
      <c r="D13" t="s">
        <v>475</v>
      </c>
      <c r="E13" t="s">
        <v>476</v>
      </c>
    </row>
    <row r="14" spans="1:5" x14ac:dyDescent="0.2">
      <c r="A14" t="s">
        <v>32</v>
      </c>
      <c r="B14" s="16">
        <v>36892</v>
      </c>
      <c r="C14" t="s">
        <v>28</v>
      </c>
      <c r="D14" t="s">
        <v>477</v>
      </c>
      <c r="E14" t="s">
        <v>478</v>
      </c>
    </row>
    <row r="15" spans="1:5" x14ac:dyDescent="0.2">
      <c r="A15" t="s">
        <v>34</v>
      </c>
      <c r="B15" s="16">
        <v>36923</v>
      </c>
      <c r="C15" t="s">
        <v>434</v>
      </c>
      <c r="D15" t="s">
        <v>479</v>
      </c>
      <c r="E15" t="s">
        <v>480</v>
      </c>
    </row>
    <row r="16" spans="1:5" x14ac:dyDescent="0.2">
      <c r="A16" t="s">
        <v>35</v>
      </c>
      <c r="B16" s="16">
        <v>36951</v>
      </c>
      <c r="C16" t="s">
        <v>25</v>
      </c>
      <c r="D16" t="s">
        <v>481</v>
      </c>
      <c r="E16" t="s">
        <v>482</v>
      </c>
    </row>
    <row r="17" spans="1:5" x14ac:dyDescent="0.2">
      <c r="A17" t="s">
        <v>36</v>
      </c>
      <c r="B17" s="16">
        <v>36982</v>
      </c>
      <c r="C17" t="s">
        <v>43</v>
      </c>
      <c r="D17" t="s">
        <v>483</v>
      </c>
      <c r="E17" t="s">
        <v>484</v>
      </c>
    </row>
    <row r="18" spans="1:5" x14ac:dyDescent="0.2">
      <c r="A18" t="s">
        <v>37</v>
      </c>
      <c r="B18" s="16">
        <v>37012</v>
      </c>
      <c r="C18" t="s">
        <v>28</v>
      </c>
      <c r="D18" t="s">
        <v>485</v>
      </c>
      <c r="E18" t="s">
        <v>486</v>
      </c>
    </row>
    <row r="19" spans="1:5" x14ac:dyDescent="0.2">
      <c r="A19" t="s">
        <v>38</v>
      </c>
      <c r="B19" s="16">
        <v>37043</v>
      </c>
      <c r="C19" t="s">
        <v>39</v>
      </c>
      <c r="D19" t="s">
        <v>487</v>
      </c>
      <c r="E19" t="s">
        <v>488</v>
      </c>
    </row>
    <row r="20" spans="1:5" x14ac:dyDescent="0.2">
      <c r="A20" t="s">
        <v>40</v>
      </c>
      <c r="B20" s="16">
        <v>37073</v>
      </c>
      <c r="C20" t="s">
        <v>17</v>
      </c>
      <c r="D20" t="s">
        <v>489</v>
      </c>
      <c r="E20" t="s">
        <v>490</v>
      </c>
    </row>
    <row r="21" spans="1:5" x14ac:dyDescent="0.2">
      <c r="A21" t="s">
        <v>41</v>
      </c>
      <c r="B21" s="16">
        <v>37104</v>
      </c>
      <c r="C21" t="s">
        <v>434</v>
      </c>
      <c r="D21" t="s">
        <v>491</v>
      </c>
      <c r="E21" t="s">
        <v>492</v>
      </c>
    </row>
    <row r="22" spans="1:5" x14ac:dyDescent="0.2">
      <c r="A22" t="s">
        <v>42</v>
      </c>
      <c r="B22" s="16">
        <v>37135</v>
      </c>
      <c r="C22" t="s">
        <v>493</v>
      </c>
      <c r="D22" t="s">
        <v>494</v>
      </c>
      <c r="E22" t="s">
        <v>495</v>
      </c>
    </row>
    <row r="23" spans="1:5" x14ac:dyDescent="0.2">
      <c r="A23" t="s">
        <v>44</v>
      </c>
      <c r="B23" s="16">
        <v>37165</v>
      </c>
      <c r="C23" t="s">
        <v>496</v>
      </c>
      <c r="D23" t="s">
        <v>497</v>
      </c>
      <c r="E23" t="s">
        <v>498</v>
      </c>
    </row>
    <row r="24" spans="1:5" x14ac:dyDescent="0.2">
      <c r="A24" t="s">
        <v>45</v>
      </c>
      <c r="B24" s="16">
        <v>37196</v>
      </c>
      <c r="C24" t="s">
        <v>493</v>
      </c>
      <c r="D24" t="s">
        <v>499</v>
      </c>
      <c r="E24" t="s">
        <v>46</v>
      </c>
    </row>
    <row r="25" spans="1:5" x14ac:dyDescent="0.2">
      <c r="A25" t="s">
        <v>47</v>
      </c>
      <c r="B25" s="16">
        <v>37226</v>
      </c>
      <c r="C25" t="s">
        <v>23</v>
      </c>
      <c r="D25" t="s">
        <v>500</v>
      </c>
      <c r="E25" t="s">
        <v>501</v>
      </c>
    </row>
    <row r="26" spans="1:5" x14ac:dyDescent="0.2">
      <c r="A26" t="s">
        <v>48</v>
      </c>
      <c r="B26" s="16">
        <v>37257</v>
      </c>
      <c r="C26" t="s">
        <v>496</v>
      </c>
      <c r="D26" t="s">
        <v>502</v>
      </c>
      <c r="E26" t="s">
        <v>503</v>
      </c>
    </row>
    <row r="27" spans="1:5" x14ac:dyDescent="0.2">
      <c r="A27" t="s">
        <v>49</v>
      </c>
      <c r="B27" s="16">
        <v>37288</v>
      </c>
      <c r="C27" t="s">
        <v>50</v>
      </c>
      <c r="D27" t="s">
        <v>504</v>
      </c>
      <c r="E27" t="s">
        <v>505</v>
      </c>
    </row>
    <row r="28" spans="1:5" x14ac:dyDescent="0.2">
      <c r="A28" t="s">
        <v>51</v>
      </c>
      <c r="B28" s="16">
        <v>37316</v>
      </c>
      <c r="C28" t="s">
        <v>31</v>
      </c>
      <c r="D28" t="s">
        <v>506</v>
      </c>
      <c r="E28" t="s">
        <v>507</v>
      </c>
    </row>
    <row r="29" spans="1:5" x14ac:dyDescent="0.2">
      <c r="A29" t="s">
        <v>52</v>
      </c>
      <c r="B29" s="16">
        <v>37347</v>
      </c>
      <c r="C29" t="s">
        <v>387</v>
      </c>
      <c r="D29" t="s">
        <v>508</v>
      </c>
      <c r="E29" t="s">
        <v>53</v>
      </c>
    </row>
    <row r="30" spans="1:5" x14ac:dyDescent="0.2">
      <c r="A30" t="s">
        <v>54</v>
      </c>
      <c r="B30" s="16">
        <v>37377</v>
      </c>
      <c r="C30" t="s">
        <v>406</v>
      </c>
      <c r="D30" t="s">
        <v>509</v>
      </c>
      <c r="E30" t="s">
        <v>510</v>
      </c>
    </row>
    <row r="31" spans="1:5" x14ac:dyDescent="0.2">
      <c r="A31" t="s">
        <v>55</v>
      </c>
      <c r="B31" s="16">
        <v>37408</v>
      </c>
      <c r="C31" t="s">
        <v>511</v>
      </c>
      <c r="D31" t="s">
        <v>512</v>
      </c>
      <c r="E31" t="s">
        <v>513</v>
      </c>
    </row>
    <row r="32" spans="1:5" x14ac:dyDescent="0.2">
      <c r="A32" t="s">
        <v>56</v>
      </c>
      <c r="B32" s="16">
        <v>37438</v>
      </c>
      <c r="C32" t="s">
        <v>74</v>
      </c>
      <c r="D32" t="s">
        <v>514</v>
      </c>
      <c r="E32" t="s">
        <v>515</v>
      </c>
    </row>
    <row r="33" spans="1:5" x14ac:dyDescent="0.2">
      <c r="A33" t="s">
        <v>57</v>
      </c>
      <c r="B33" s="16">
        <v>37469</v>
      </c>
      <c r="C33" t="s">
        <v>58</v>
      </c>
      <c r="D33" t="s">
        <v>516</v>
      </c>
      <c r="E33" t="s">
        <v>517</v>
      </c>
    </row>
    <row r="34" spans="1:5" x14ac:dyDescent="0.2">
      <c r="A34" t="s">
        <v>59</v>
      </c>
      <c r="B34" s="16">
        <v>37500</v>
      </c>
      <c r="C34" t="s">
        <v>518</v>
      </c>
      <c r="D34" t="s">
        <v>519</v>
      </c>
      <c r="E34" t="s">
        <v>520</v>
      </c>
    </row>
    <row r="35" spans="1:5" x14ac:dyDescent="0.2">
      <c r="A35" t="s">
        <v>61</v>
      </c>
      <c r="B35" s="16">
        <v>37530</v>
      </c>
      <c r="C35" t="s">
        <v>521</v>
      </c>
      <c r="D35" t="s">
        <v>522</v>
      </c>
      <c r="E35" t="s">
        <v>523</v>
      </c>
    </row>
    <row r="36" spans="1:5" x14ac:dyDescent="0.2">
      <c r="A36" t="s">
        <v>62</v>
      </c>
      <c r="B36" s="16">
        <v>37561</v>
      </c>
      <c r="C36" t="s">
        <v>63</v>
      </c>
      <c r="D36" t="s">
        <v>524</v>
      </c>
      <c r="E36" t="s">
        <v>525</v>
      </c>
    </row>
    <row r="37" spans="1:5" x14ac:dyDescent="0.2">
      <c r="A37" t="s">
        <v>64</v>
      </c>
      <c r="B37" s="16">
        <v>37591</v>
      </c>
      <c r="C37" t="s">
        <v>445</v>
      </c>
      <c r="D37" t="s">
        <v>526</v>
      </c>
      <c r="E37" t="s">
        <v>527</v>
      </c>
    </row>
    <row r="38" spans="1:5" x14ac:dyDescent="0.2">
      <c r="A38" t="s">
        <v>65</v>
      </c>
      <c r="B38" s="16">
        <v>37622</v>
      </c>
      <c r="C38" t="s">
        <v>76</v>
      </c>
      <c r="D38" t="s">
        <v>528</v>
      </c>
      <c r="E38" t="s">
        <v>529</v>
      </c>
    </row>
    <row r="39" spans="1:5" x14ac:dyDescent="0.2">
      <c r="A39" t="s">
        <v>66</v>
      </c>
      <c r="B39" s="16">
        <v>37653</v>
      </c>
      <c r="C39" t="s">
        <v>401</v>
      </c>
      <c r="D39" t="s">
        <v>530</v>
      </c>
      <c r="E39" t="s">
        <v>531</v>
      </c>
    </row>
    <row r="40" spans="1:5" x14ac:dyDescent="0.2">
      <c r="A40" t="s">
        <v>67</v>
      </c>
      <c r="B40" s="16">
        <v>37681</v>
      </c>
      <c r="C40" t="s">
        <v>68</v>
      </c>
      <c r="D40" t="s">
        <v>532</v>
      </c>
      <c r="E40" t="s">
        <v>533</v>
      </c>
    </row>
    <row r="41" spans="1:5" x14ac:dyDescent="0.2">
      <c r="A41" t="s">
        <v>69</v>
      </c>
      <c r="B41" s="16">
        <v>37712</v>
      </c>
      <c r="C41" t="s">
        <v>534</v>
      </c>
      <c r="D41" t="s">
        <v>535</v>
      </c>
      <c r="E41" t="s">
        <v>536</v>
      </c>
    </row>
    <row r="42" spans="1:5" x14ac:dyDescent="0.2">
      <c r="A42" t="s">
        <v>70</v>
      </c>
      <c r="B42" s="16">
        <v>37742</v>
      </c>
      <c r="C42" t="s">
        <v>60</v>
      </c>
      <c r="D42" t="s">
        <v>537</v>
      </c>
      <c r="E42" t="s">
        <v>72</v>
      </c>
    </row>
    <row r="43" spans="1:5" x14ac:dyDescent="0.2">
      <c r="A43" t="s">
        <v>73</v>
      </c>
      <c r="B43" s="16">
        <v>37773</v>
      </c>
      <c r="C43" t="s">
        <v>71</v>
      </c>
      <c r="D43" t="s">
        <v>538</v>
      </c>
      <c r="E43" t="s">
        <v>539</v>
      </c>
    </row>
    <row r="44" spans="1:5" x14ac:dyDescent="0.2">
      <c r="A44" t="s">
        <v>75</v>
      </c>
      <c r="B44" s="16">
        <v>37803</v>
      </c>
      <c r="C44" t="s">
        <v>172</v>
      </c>
      <c r="D44" t="s">
        <v>540</v>
      </c>
      <c r="E44" t="s">
        <v>541</v>
      </c>
    </row>
    <row r="45" spans="1:5" x14ac:dyDescent="0.2">
      <c r="A45" t="s">
        <v>77</v>
      </c>
      <c r="B45" s="16">
        <v>37834</v>
      </c>
      <c r="C45" t="s">
        <v>68</v>
      </c>
      <c r="D45" t="s">
        <v>542</v>
      </c>
      <c r="E45" t="s">
        <v>543</v>
      </c>
    </row>
    <row r="46" spans="1:5" x14ac:dyDescent="0.2">
      <c r="A46" t="s">
        <v>78</v>
      </c>
      <c r="B46" s="16">
        <v>37865</v>
      </c>
      <c r="C46" t="s">
        <v>12</v>
      </c>
      <c r="D46" t="s">
        <v>544</v>
      </c>
      <c r="E46" t="s">
        <v>545</v>
      </c>
    </row>
    <row r="47" spans="1:5" x14ac:dyDescent="0.2">
      <c r="A47" t="s">
        <v>79</v>
      </c>
      <c r="B47" s="16">
        <v>37895</v>
      </c>
      <c r="C47" t="s">
        <v>546</v>
      </c>
      <c r="D47" t="s">
        <v>547</v>
      </c>
      <c r="E47" t="s">
        <v>548</v>
      </c>
    </row>
    <row r="48" spans="1:5" x14ac:dyDescent="0.2">
      <c r="A48" t="s">
        <v>81</v>
      </c>
      <c r="B48" s="16">
        <v>37926</v>
      </c>
      <c r="C48" t="s">
        <v>82</v>
      </c>
      <c r="D48" t="s">
        <v>549</v>
      </c>
      <c r="E48" t="s">
        <v>550</v>
      </c>
    </row>
    <row r="49" spans="1:5" x14ac:dyDescent="0.2">
      <c r="A49" t="s">
        <v>83</v>
      </c>
      <c r="B49" s="16">
        <v>37956</v>
      </c>
      <c r="C49" t="s">
        <v>152</v>
      </c>
      <c r="D49" t="s">
        <v>551</v>
      </c>
      <c r="E49" t="s">
        <v>552</v>
      </c>
    </row>
    <row r="50" spans="1:5" x14ac:dyDescent="0.2">
      <c r="A50" t="s">
        <v>85</v>
      </c>
      <c r="B50" s="16">
        <v>37987</v>
      </c>
      <c r="C50" t="s">
        <v>553</v>
      </c>
      <c r="D50" t="s">
        <v>554</v>
      </c>
      <c r="E50" t="s">
        <v>555</v>
      </c>
    </row>
    <row r="51" spans="1:5" x14ac:dyDescent="0.2">
      <c r="A51" t="s">
        <v>86</v>
      </c>
      <c r="B51" s="16">
        <v>38018</v>
      </c>
      <c r="C51" t="s">
        <v>553</v>
      </c>
      <c r="D51" t="s">
        <v>556</v>
      </c>
      <c r="E51" t="s">
        <v>557</v>
      </c>
    </row>
    <row r="52" spans="1:5" x14ac:dyDescent="0.2">
      <c r="A52" t="s">
        <v>87</v>
      </c>
      <c r="B52" s="16">
        <v>38047</v>
      </c>
      <c r="C52" t="s">
        <v>88</v>
      </c>
      <c r="D52" t="s">
        <v>558</v>
      </c>
      <c r="E52" t="s">
        <v>559</v>
      </c>
    </row>
    <row r="53" spans="1:5" x14ac:dyDescent="0.2">
      <c r="A53" t="s">
        <v>89</v>
      </c>
      <c r="B53" s="16">
        <v>38078</v>
      </c>
      <c r="C53" t="s">
        <v>215</v>
      </c>
      <c r="D53" t="s">
        <v>560</v>
      </c>
      <c r="E53" t="s">
        <v>91</v>
      </c>
    </row>
    <row r="54" spans="1:5" x14ac:dyDescent="0.2">
      <c r="A54" t="s">
        <v>92</v>
      </c>
      <c r="B54" s="16">
        <v>38108</v>
      </c>
      <c r="C54" t="s">
        <v>88</v>
      </c>
      <c r="D54" t="s">
        <v>561</v>
      </c>
      <c r="E54" t="s">
        <v>562</v>
      </c>
    </row>
    <row r="55" spans="1:5" x14ac:dyDescent="0.2">
      <c r="A55" t="s">
        <v>93</v>
      </c>
      <c r="B55" s="16">
        <v>38139</v>
      </c>
      <c r="C55" t="s">
        <v>96</v>
      </c>
      <c r="D55" t="s">
        <v>563</v>
      </c>
      <c r="E55" t="s">
        <v>564</v>
      </c>
    </row>
    <row r="56" spans="1:5" x14ac:dyDescent="0.2">
      <c r="A56" t="s">
        <v>95</v>
      </c>
      <c r="B56" s="16">
        <v>38169</v>
      </c>
      <c r="C56" t="s">
        <v>447</v>
      </c>
      <c r="D56" t="s">
        <v>565</v>
      </c>
      <c r="E56" t="s">
        <v>566</v>
      </c>
    </row>
    <row r="57" spans="1:5" x14ac:dyDescent="0.2">
      <c r="A57" t="s">
        <v>97</v>
      </c>
      <c r="B57" s="16">
        <v>38200</v>
      </c>
      <c r="C57" t="s">
        <v>98</v>
      </c>
      <c r="D57" t="s">
        <v>567</v>
      </c>
      <c r="E57" t="s">
        <v>568</v>
      </c>
    </row>
    <row r="58" spans="1:5" x14ac:dyDescent="0.2">
      <c r="A58" t="s">
        <v>99</v>
      </c>
      <c r="B58" s="16">
        <v>38231</v>
      </c>
      <c r="C58" t="s">
        <v>215</v>
      </c>
      <c r="D58" t="s">
        <v>569</v>
      </c>
      <c r="E58" t="s">
        <v>570</v>
      </c>
    </row>
    <row r="59" spans="1:5" x14ac:dyDescent="0.2">
      <c r="A59" t="s">
        <v>100</v>
      </c>
      <c r="B59" s="16">
        <v>38261</v>
      </c>
      <c r="C59" t="s">
        <v>101</v>
      </c>
      <c r="D59" t="s">
        <v>571</v>
      </c>
      <c r="E59" t="s">
        <v>572</v>
      </c>
    </row>
    <row r="60" spans="1:5" x14ac:dyDescent="0.2">
      <c r="A60" t="s">
        <v>102</v>
      </c>
      <c r="B60" s="16">
        <v>38292</v>
      </c>
      <c r="C60" t="s">
        <v>127</v>
      </c>
      <c r="D60" t="s">
        <v>573</v>
      </c>
      <c r="E60" t="s">
        <v>574</v>
      </c>
    </row>
    <row r="61" spans="1:5" x14ac:dyDescent="0.2">
      <c r="A61" t="s">
        <v>104</v>
      </c>
      <c r="B61" s="16">
        <v>38322</v>
      </c>
      <c r="C61" t="s">
        <v>105</v>
      </c>
      <c r="D61" t="s">
        <v>575</v>
      </c>
      <c r="E61" t="s">
        <v>576</v>
      </c>
    </row>
    <row r="62" spans="1:5" x14ac:dyDescent="0.2">
      <c r="A62" t="s">
        <v>106</v>
      </c>
      <c r="B62" s="16">
        <v>38353</v>
      </c>
      <c r="C62" t="s">
        <v>577</v>
      </c>
      <c r="D62" t="s">
        <v>578</v>
      </c>
      <c r="E62" t="s">
        <v>579</v>
      </c>
    </row>
    <row r="63" spans="1:5" x14ac:dyDescent="0.2">
      <c r="A63" t="s">
        <v>107</v>
      </c>
      <c r="B63" s="16">
        <v>38384</v>
      </c>
      <c r="C63" t="s">
        <v>108</v>
      </c>
      <c r="D63" t="s">
        <v>580</v>
      </c>
      <c r="E63" t="s">
        <v>581</v>
      </c>
    </row>
    <row r="64" spans="1:5" x14ac:dyDescent="0.2">
      <c r="A64" t="s">
        <v>109</v>
      </c>
      <c r="B64" s="16">
        <v>38412</v>
      </c>
      <c r="C64" t="s">
        <v>582</v>
      </c>
      <c r="D64" t="s">
        <v>583</v>
      </c>
      <c r="E64" t="s">
        <v>111</v>
      </c>
    </row>
    <row r="65" spans="1:5" x14ac:dyDescent="0.2">
      <c r="A65" t="s">
        <v>112</v>
      </c>
      <c r="B65" s="16">
        <v>38443</v>
      </c>
      <c r="C65" t="s">
        <v>108</v>
      </c>
      <c r="D65" t="s">
        <v>584</v>
      </c>
      <c r="E65" t="s">
        <v>585</v>
      </c>
    </row>
    <row r="66" spans="1:5" x14ac:dyDescent="0.2">
      <c r="A66" t="s">
        <v>113</v>
      </c>
      <c r="B66" s="16">
        <v>38473</v>
      </c>
      <c r="C66" t="s">
        <v>388</v>
      </c>
      <c r="D66" t="s">
        <v>586</v>
      </c>
      <c r="E66" t="s">
        <v>587</v>
      </c>
    </row>
    <row r="67" spans="1:5" x14ac:dyDescent="0.2">
      <c r="A67" t="s">
        <v>114</v>
      </c>
      <c r="B67" s="16">
        <v>38504</v>
      </c>
      <c r="C67" t="s">
        <v>134</v>
      </c>
      <c r="D67" t="s">
        <v>588</v>
      </c>
      <c r="E67" t="s">
        <v>115</v>
      </c>
    </row>
    <row r="68" spans="1:5" x14ac:dyDescent="0.2">
      <c r="A68" t="s">
        <v>116</v>
      </c>
      <c r="B68" s="16">
        <v>38534</v>
      </c>
      <c r="C68" t="s">
        <v>105</v>
      </c>
      <c r="D68" t="s">
        <v>589</v>
      </c>
      <c r="E68" t="s">
        <v>590</v>
      </c>
    </row>
    <row r="69" spans="1:5" x14ac:dyDescent="0.2">
      <c r="A69" t="s">
        <v>117</v>
      </c>
      <c r="B69" s="16">
        <v>38565</v>
      </c>
      <c r="C69" t="s">
        <v>591</v>
      </c>
      <c r="D69" t="s">
        <v>592</v>
      </c>
      <c r="E69" t="s">
        <v>593</v>
      </c>
    </row>
    <row r="70" spans="1:5" x14ac:dyDescent="0.2">
      <c r="A70" t="s">
        <v>119</v>
      </c>
      <c r="B70" s="16">
        <v>38596</v>
      </c>
      <c r="C70" t="s">
        <v>125</v>
      </c>
      <c r="D70" t="s">
        <v>594</v>
      </c>
      <c r="E70" t="s">
        <v>595</v>
      </c>
    </row>
    <row r="71" spans="1:5" x14ac:dyDescent="0.2">
      <c r="A71" t="s">
        <v>120</v>
      </c>
      <c r="B71" s="16">
        <v>38626</v>
      </c>
      <c r="C71" t="s">
        <v>447</v>
      </c>
      <c r="D71" t="s">
        <v>596</v>
      </c>
      <c r="E71" t="s">
        <v>597</v>
      </c>
    </row>
    <row r="72" spans="1:5" x14ac:dyDescent="0.2">
      <c r="A72" t="s">
        <v>121</v>
      </c>
      <c r="B72" s="16">
        <v>38657</v>
      </c>
      <c r="C72" t="s">
        <v>598</v>
      </c>
      <c r="D72" t="s">
        <v>599</v>
      </c>
      <c r="E72" t="s">
        <v>600</v>
      </c>
    </row>
    <row r="73" spans="1:5" x14ac:dyDescent="0.2">
      <c r="A73" t="s">
        <v>122</v>
      </c>
      <c r="B73" s="16">
        <v>38687</v>
      </c>
      <c r="C73" t="s">
        <v>110</v>
      </c>
      <c r="D73" t="s">
        <v>601</v>
      </c>
      <c r="E73" t="s">
        <v>602</v>
      </c>
    </row>
    <row r="74" spans="1:5" x14ac:dyDescent="0.2">
      <c r="A74" t="s">
        <v>123</v>
      </c>
      <c r="B74" s="16">
        <v>38718</v>
      </c>
      <c r="C74" t="s">
        <v>118</v>
      </c>
      <c r="D74" t="s">
        <v>603</v>
      </c>
      <c r="E74" t="s">
        <v>604</v>
      </c>
    </row>
    <row r="75" spans="1:5" x14ac:dyDescent="0.2">
      <c r="A75" t="s">
        <v>124</v>
      </c>
      <c r="B75" s="16">
        <v>38749</v>
      </c>
      <c r="C75" t="s">
        <v>125</v>
      </c>
      <c r="D75" t="s">
        <v>605</v>
      </c>
      <c r="E75" t="s">
        <v>606</v>
      </c>
    </row>
    <row r="76" spans="1:5" x14ac:dyDescent="0.2">
      <c r="A76" t="s">
        <v>126</v>
      </c>
      <c r="B76" s="16">
        <v>38777</v>
      </c>
      <c r="C76" t="s">
        <v>127</v>
      </c>
      <c r="D76" t="s">
        <v>607</v>
      </c>
      <c r="E76" t="s">
        <v>608</v>
      </c>
    </row>
    <row r="77" spans="1:5" x14ac:dyDescent="0.2">
      <c r="A77" t="s">
        <v>128</v>
      </c>
      <c r="B77" s="16">
        <v>38808</v>
      </c>
      <c r="C77" t="s">
        <v>129</v>
      </c>
      <c r="D77" t="s">
        <v>609</v>
      </c>
      <c r="E77" t="s">
        <v>610</v>
      </c>
    </row>
    <row r="78" spans="1:5" x14ac:dyDescent="0.2">
      <c r="A78" t="s">
        <v>130</v>
      </c>
      <c r="B78" s="16">
        <v>38838</v>
      </c>
      <c r="C78" t="s">
        <v>131</v>
      </c>
      <c r="D78" t="s">
        <v>611</v>
      </c>
      <c r="E78" t="s">
        <v>612</v>
      </c>
    </row>
    <row r="79" spans="1:5" x14ac:dyDescent="0.2">
      <c r="A79" t="s">
        <v>132</v>
      </c>
      <c r="B79" s="16">
        <v>38869</v>
      </c>
      <c r="C79" t="s">
        <v>403</v>
      </c>
      <c r="D79" t="s">
        <v>613</v>
      </c>
      <c r="E79" t="s">
        <v>614</v>
      </c>
    </row>
    <row r="80" spans="1:5" x14ac:dyDescent="0.2">
      <c r="A80" t="s">
        <v>133</v>
      </c>
      <c r="B80" s="16">
        <v>38899</v>
      </c>
      <c r="C80" t="s">
        <v>615</v>
      </c>
      <c r="D80" t="s">
        <v>616</v>
      </c>
      <c r="E80" t="s">
        <v>617</v>
      </c>
    </row>
    <row r="81" spans="1:5" x14ac:dyDescent="0.2">
      <c r="A81" t="s">
        <v>135</v>
      </c>
      <c r="B81" s="16">
        <v>38930</v>
      </c>
      <c r="C81" t="s">
        <v>163</v>
      </c>
      <c r="D81" t="s">
        <v>618</v>
      </c>
      <c r="E81" t="s">
        <v>619</v>
      </c>
    </row>
    <row r="82" spans="1:5" x14ac:dyDescent="0.2">
      <c r="A82" t="s">
        <v>137</v>
      </c>
      <c r="B82" s="16">
        <v>38961</v>
      </c>
      <c r="C82" t="s">
        <v>404</v>
      </c>
      <c r="D82" t="s">
        <v>620</v>
      </c>
      <c r="E82" t="s">
        <v>621</v>
      </c>
    </row>
    <row r="83" spans="1:5" x14ac:dyDescent="0.2">
      <c r="A83" t="s">
        <v>139</v>
      </c>
      <c r="B83" s="16">
        <v>38991</v>
      </c>
      <c r="C83" t="s">
        <v>94</v>
      </c>
      <c r="D83" t="s">
        <v>622</v>
      </c>
      <c r="E83" t="s">
        <v>623</v>
      </c>
    </row>
    <row r="84" spans="1:5" x14ac:dyDescent="0.2">
      <c r="A84" t="s">
        <v>141</v>
      </c>
      <c r="B84" s="16">
        <v>39022</v>
      </c>
      <c r="C84" t="s">
        <v>84</v>
      </c>
      <c r="D84" t="s">
        <v>624</v>
      </c>
      <c r="E84" t="s">
        <v>625</v>
      </c>
    </row>
    <row r="85" spans="1:5" x14ac:dyDescent="0.2">
      <c r="A85" t="s">
        <v>142</v>
      </c>
      <c r="B85" s="16">
        <v>39052</v>
      </c>
      <c r="C85" t="s">
        <v>90</v>
      </c>
      <c r="D85" t="s">
        <v>626</v>
      </c>
      <c r="E85" t="s">
        <v>627</v>
      </c>
    </row>
    <row r="86" spans="1:5" x14ac:dyDescent="0.2">
      <c r="A86" t="s">
        <v>143</v>
      </c>
      <c r="B86" s="16">
        <v>39083</v>
      </c>
      <c r="C86" t="s">
        <v>98</v>
      </c>
      <c r="D86" t="s">
        <v>628</v>
      </c>
      <c r="E86" t="s">
        <v>629</v>
      </c>
    </row>
    <row r="87" spans="1:5" x14ac:dyDescent="0.2">
      <c r="A87" t="s">
        <v>144</v>
      </c>
      <c r="B87" s="16">
        <v>39114</v>
      </c>
      <c r="C87" t="s">
        <v>90</v>
      </c>
      <c r="D87" t="s">
        <v>630</v>
      </c>
      <c r="E87" t="s">
        <v>631</v>
      </c>
    </row>
    <row r="88" spans="1:5" x14ac:dyDescent="0.2">
      <c r="A88" t="s">
        <v>145</v>
      </c>
      <c r="B88" s="16">
        <v>39142</v>
      </c>
      <c r="C88" t="s">
        <v>134</v>
      </c>
      <c r="D88" t="s">
        <v>632</v>
      </c>
      <c r="E88" t="s">
        <v>633</v>
      </c>
    </row>
    <row r="89" spans="1:5" x14ac:dyDescent="0.2">
      <c r="A89" t="s">
        <v>146</v>
      </c>
      <c r="B89" s="16">
        <v>39173</v>
      </c>
      <c r="C89" t="s">
        <v>88</v>
      </c>
      <c r="D89" t="s">
        <v>634</v>
      </c>
      <c r="E89" t="s">
        <v>635</v>
      </c>
    </row>
    <row r="90" spans="1:5" x14ac:dyDescent="0.2">
      <c r="A90" t="s">
        <v>148</v>
      </c>
      <c r="B90" s="16">
        <v>39203</v>
      </c>
      <c r="C90" t="s">
        <v>210</v>
      </c>
      <c r="D90" t="s">
        <v>636</v>
      </c>
      <c r="E90" t="s">
        <v>637</v>
      </c>
    </row>
    <row r="91" spans="1:5" x14ac:dyDescent="0.2">
      <c r="A91" t="s">
        <v>149</v>
      </c>
      <c r="B91" s="16">
        <v>39234</v>
      </c>
      <c r="C91" t="s">
        <v>163</v>
      </c>
      <c r="D91" t="s">
        <v>638</v>
      </c>
      <c r="E91" t="s">
        <v>150</v>
      </c>
    </row>
    <row r="92" spans="1:5" x14ac:dyDescent="0.2">
      <c r="A92" t="s">
        <v>151</v>
      </c>
      <c r="B92" s="16">
        <v>39264</v>
      </c>
      <c r="C92" t="s">
        <v>202</v>
      </c>
      <c r="D92" t="s">
        <v>639</v>
      </c>
      <c r="E92" t="s">
        <v>640</v>
      </c>
    </row>
    <row r="93" spans="1:5" x14ac:dyDescent="0.2">
      <c r="A93" t="s">
        <v>153</v>
      </c>
      <c r="B93" s="16">
        <v>39295</v>
      </c>
      <c r="C93" t="s">
        <v>136</v>
      </c>
      <c r="D93" t="s">
        <v>641</v>
      </c>
      <c r="E93" t="s">
        <v>154</v>
      </c>
    </row>
    <row r="94" spans="1:5" x14ac:dyDescent="0.2">
      <c r="A94" t="s">
        <v>155</v>
      </c>
      <c r="B94" s="16">
        <v>39326</v>
      </c>
      <c r="C94" t="s">
        <v>642</v>
      </c>
      <c r="D94" t="s">
        <v>643</v>
      </c>
      <c r="E94" t="s">
        <v>644</v>
      </c>
    </row>
    <row r="95" spans="1:5" x14ac:dyDescent="0.2">
      <c r="A95" t="s">
        <v>156</v>
      </c>
      <c r="B95" s="16">
        <v>39356</v>
      </c>
      <c r="C95" t="s">
        <v>94</v>
      </c>
      <c r="D95" t="s">
        <v>645</v>
      </c>
      <c r="E95" t="s">
        <v>646</v>
      </c>
    </row>
    <row r="96" spans="1:5" x14ac:dyDescent="0.2">
      <c r="A96" t="s">
        <v>157</v>
      </c>
      <c r="B96" s="16">
        <v>39387</v>
      </c>
      <c r="C96" t="s">
        <v>215</v>
      </c>
      <c r="D96" t="s">
        <v>647</v>
      </c>
      <c r="E96" t="s">
        <v>648</v>
      </c>
    </row>
    <row r="97" spans="1:5" x14ac:dyDescent="0.2">
      <c r="A97" t="s">
        <v>158</v>
      </c>
      <c r="B97" s="16">
        <v>39417</v>
      </c>
      <c r="C97" t="s">
        <v>215</v>
      </c>
      <c r="D97" t="s">
        <v>649</v>
      </c>
      <c r="E97" t="s">
        <v>159</v>
      </c>
    </row>
    <row r="98" spans="1:5" x14ac:dyDescent="0.2">
      <c r="A98" t="s">
        <v>160</v>
      </c>
      <c r="B98" s="16">
        <v>39448</v>
      </c>
      <c r="C98" t="s">
        <v>650</v>
      </c>
      <c r="D98" t="s">
        <v>651</v>
      </c>
      <c r="E98" t="s">
        <v>652</v>
      </c>
    </row>
    <row r="99" spans="1:5" x14ac:dyDescent="0.2">
      <c r="A99" t="s">
        <v>161</v>
      </c>
      <c r="B99" s="16">
        <v>39479</v>
      </c>
      <c r="C99" t="s">
        <v>96</v>
      </c>
      <c r="D99" t="s">
        <v>653</v>
      </c>
      <c r="E99" t="s">
        <v>654</v>
      </c>
    </row>
    <row r="100" spans="1:5" x14ac:dyDescent="0.2">
      <c r="A100" t="s">
        <v>162</v>
      </c>
      <c r="B100" s="16">
        <v>39508</v>
      </c>
      <c r="C100" t="s">
        <v>163</v>
      </c>
      <c r="D100" t="s">
        <v>655</v>
      </c>
      <c r="E100" t="s">
        <v>656</v>
      </c>
    </row>
    <row r="101" spans="1:5" x14ac:dyDescent="0.2">
      <c r="A101" t="s">
        <v>164</v>
      </c>
      <c r="B101" s="16">
        <v>39539</v>
      </c>
      <c r="C101" t="s">
        <v>125</v>
      </c>
      <c r="D101" t="s">
        <v>657</v>
      </c>
      <c r="E101" t="s">
        <v>658</v>
      </c>
    </row>
    <row r="102" spans="1:5" x14ac:dyDescent="0.2">
      <c r="A102" t="s">
        <v>165</v>
      </c>
      <c r="B102" s="16">
        <v>39569</v>
      </c>
      <c r="C102" t="s">
        <v>659</v>
      </c>
      <c r="D102" t="s">
        <v>660</v>
      </c>
      <c r="E102" t="s">
        <v>661</v>
      </c>
    </row>
    <row r="103" spans="1:5" x14ac:dyDescent="0.2">
      <c r="A103" t="s">
        <v>166</v>
      </c>
      <c r="B103" s="16">
        <v>39600</v>
      </c>
      <c r="C103" t="s">
        <v>446</v>
      </c>
      <c r="D103" t="s">
        <v>662</v>
      </c>
      <c r="E103" t="s">
        <v>663</v>
      </c>
    </row>
    <row r="104" spans="1:5" x14ac:dyDescent="0.2">
      <c r="A104" t="s">
        <v>167</v>
      </c>
      <c r="B104" s="16">
        <v>39630</v>
      </c>
      <c r="C104" t="s">
        <v>101</v>
      </c>
      <c r="D104" t="s">
        <v>664</v>
      </c>
      <c r="E104" t="s">
        <v>665</v>
      </c>
    </row>
    <row r="105" spans="1:5" x14ac:dyDescent="0.2">
      <c r="A105" t="s">
        <v>168</v>
      </c>
      <c r="B105" s="16">
        <v>39661</v>
      </c>
      <c r="C105" t="s">
        <v>666</v>
      </c>
      <c r="D105" t="s">
        <v>667</v>
      </c>
      <c r="E105" t="s">
        <v>668</v>
      </c>
    </row>
    <row r="106" spans="1:5" x14ac:dyDescent="0.2">
      <c r="A106" t="s">
        <v>169</v>
      </c>
      <c r="B106" s="16">
        <v>39692</v>
      </c>
      <c r="C106" t="s">
        <v>669</v>
      </c>
      <c r="D106" t="s">
        <v>670</v>
      </c>
      <c r="E106" t="s">
        <v>671</v>
      </c>
    </row>
    <row r="107" spans="1:5" x14ac:dyDescent="0.2">
      <c r="A107" t="s">
        <v>170</v>
      </c>
      <c r="B107" s="16">
        <v>39722</v>
      </c>
      <c r="C107" t="s">
        <v>669</v>
      </c>
      <c r="D107" t="s">
        <v>672</v>
      </c>
      <c r="E107" t="s">
        <v>673</v>
      </c>
    </row>
    <row r="108" spans="1:5" x14ac:dyDescent="0.2">
      <c r="A108" t="s">
        <v>171</v>
      </c>
      <c r="B108" s="16">
        <v>39753</v>
      </c>
      <c r="C108" t="s">
        <v>172</v>
      </c>
      <c r="D108" t="s">
        <v>674</v>
      </c>
      <c r="E108" t="s">
        <v>675</v>
      </c>
    </row>
    <row r="109" spans="1:5" x14ac:dyDescent="0.2">
      <c r="A109" t="s">
        <v>173</v>
      </c>
      <c r="B109" s="16">
        <v>39783</v>
      </c>
      <c r="C109" t="s">
        <v>676</v>
      </c>
      <c r="D109" t="s">
        <v>677</v>
      </c>
      <c r="E109" t="s">
        <v>174</v>
      </c>
    </row>
    <row r="110" spans="1:5" x14ac:dyDescent="0.2">
      <c r="A110" t="s">
        <v>175</v>
      </c>
      <c r="B110" s="16">
        <v>39814</v>
      </c>
      <c r="C110" t="s">
        <v>19</v>
      </c>
      <c r="D110" t="s">
        <v>678</v>
      </c>
      <c r="E110" t="s">
        <v>679</v>
      </c>
    </row>
    <row r="111" spans="1:5" x14ac:dyDescent="0.2">
      <c r="A111" t="s">
        <v>176</v>
      </c>
      <c r="B111" s="16">
        <v>39845</v>
      </c>
      <c r="C111" t="s">
        <v>680</v>
      </c>
      <c r="D111" t="s">
        <v>681</v>
      </c>
      <c r="E111" t="s">
        <v>682</v>
      </c>
    </row>
    <row r="112" spans="1:5" x14ac:dyDescent="0.2">
      <c r="A112" t="s">
        <v>177</v>
      </c>
      <c r="B112" s="16">
        <v>39873</v>
      </c>
      <c r="C112" t="s">
        <v>683</v>
      </c>
      <c r="D112" t="s">
        <v>684</v>
      </c>
      <c r="E112" t="s">
        <v>685</v>
      </c>
    </row>
    <row r="113" spans="1:5" x14ac:dyDescent="0.2">
      <c r="A113" t="s">
        <v>178</v>
      </c>
      <c r="B113" s="16">
        <v>39904</v>
      </c>
      <c r="C113" t="s">
        <v>686</v>
      </c>
      <c r="D113" t="s">
        <v>687</v>
      </c>
      <c r="E113" t="s">
        <v>688</v>
      </c>
    </row>
    <row r="114" spans="1:5" x14ac:dyDescent="0.2">
      <c r="A114" t="s">
        <v>179</v>
      </c>
      <c r="B114" s="16">
        <v>39934</v>
      </c>
      <c r="C114" t="s">
        <v>407</v>
      </c>
      <c r="D114" t="s">
        <v>689</v>
      </c>
      <c r="E114" t="s">
        <v>690</v>
      </c>
    </row>
    <row r="115" spans="1:5" x14ac:dyDescent="0.2">
      <c r="A115" t="s">
        <v>180</v>
      </c>
      <c r="B115" s="16">
        <v>39965</v>
      </c>
      <c r="C115" t="s">
        <v>691</v>
      </c>
      <c r="D115" t="s">
        <v>692</v>
      </c>
      <c r="E115" t="s">
        <v>181</v>
      </c>
    </row>
    <row r="116" spans="1:5" x14ac:dyDescent="0.2">
      <c r="A116" t="s">
        <v>182</v>
      </c>
      <c r="B116" s="16">
        <v>39995</v>
      </c>
      <c r="C116" t="s">
        <v>39</v>
      </c>
      <c r="D116" t="s">
        <v>693</v>
      </c>
      <c r="E116" t="s">
        <v>694</v>
      </c>
    </row>
    <row r="117" spans="1:5" x14ac:dyDescent="0.2">
      <c r="A117" t="s">
        <v>183</v>
      </c>
      <c r="B117" s="16">
        <v>40026</v>
      </c>
      <c r="C117" t="s">
        <v>33</v>
      </c>
      <c r="D117" t="s">
        <v>695</v>
      </c>
      <c r="E117" t="s">
        <v>696</v>
      </c>
    </row>
    <row r="118" spans="1:5" x14ac:dyDescent="0.2">
      <c r="A118" t="s">
        <v>184</v>
      </c>
      <c r="B118" s="16">
        <v>40057</v>
      </c>
      <c r="C118" t="s">
        <v>472</v>
      </c>
      <c r="D118" t="s">
        <v>697</v>
      </c>
      <c r="E118" t="s">
        <v>698</v>
      </c>
    </row>
    <row r="119" spans="1:5" x14ac:dyDescent="0.2">
      <c r="A119" t="s">
        <v>185</v>
      </c>
      <c r="B119" s="16">
        <v>40087</v>
      </c>
      <c r="C119" t="s">
        <v>496</v>
      </c>
      <c r="D119" t="s">
        <v>699</v>
      </c>
      <c r="E119" t="s">
        <v>700</v>
      </c>
    </row>
    <row r="120" spans="1:5" x14ac:dyDescent="0.2">
      <c r="A120" t="s">
        <v>186</v>
      </c>
      <c r="B120" s="16">
        <v>40118</v>
      </c>
      <c r="C120" t="s">
        <v>435</v>
      </c>
      <c r="D120" t="s">
        <v>701</v>
      </c>
      <c r="E120" t="s">
        <v>702</v>
      </c>
    </row>
    <row r="121" spans="1:5" x14ac:dyDescent="0.2">
      <c r="A121" t="s">
        <v>187</v>
      </c>
      <c r="B121" s="16">
        <v>40148</v>
      </c>
      <c r="C121" t="s">
        <v>408</v>
      </c>
      <c r="D121" t="s">
        <v>703</v>
      </c>
      <c r="E121" t="s">
        <v>704</v>
      </c>
    </row>
    <row r="122" spans="1:5" x14ac:dyDescent="0.2">
      <c r="A122" t="s">
        <v>188</v>
      </c>
      <c r="B122" s="16">
        <v>40179</v>
      </c>
      <c r="C122" t="s">
        <v>401</v>
      </c>
      <c r="D122" t="s">
        <v>705</v>
      </c>
      <c r="E122" t="s">
        <v>706</v>
      </c>
    </row>
    <row r="123" spans="1:5" x14ac:dyDescent="0.2">
      <c r="A123" t="s">
        <v>189</v>
      </c>
      <c r="B123" s="16">
        <v>40210</v>
      </c>
      <c r="C123" t="s">
        <v>409</v>
      </c>
      <c r="D123" t="s">
        <v>707</v>
      </c>
      <c r="E123" t="s">
        <v>190</v>
      </c>
    </row>
    <row r="124" spans="1:5" x14ac:dyDescent="0.2">
      <c r="A124" t="s">
        <v>191</v>
      </c>
      <c r="B124" s="16">
        <v>40238</v>
      </c>
      <c r="C124" t="s">
        <v>708</v>
      </c>
      <c r="D124" t="s">
        <v>709</v>
      </c>
      <c r="E124" t="s">
        <v>710</v>
      </c>
    </row>
    <row r="125" spans="1:5" x14ac:dyDescent="0.2">
      <c r="A125" t="s">
        <v>192</v>
      </c>
      <c r="B125" s="16">
        <v>40269</v>
      </c>
      <c r="C125" t="s">
        <v>711</v>
      </c>
      <c r="D125" t="s">
        <v>712</v>
      </c>
      <c r="E125" t="s">
        <v>713</v>
      </c>
    </row>
    <row r="126" spans="1:5" x14ac:dyDescent="0.2">
      <c r="A126" t="s">
        <v>193</v>
      </c>
      <c r="B126" s="16">
        <v>40299</v>
      </c>
      <c r="C126" t="s">
        <v>711</v>
      </c>
      <c r="D126" t="s">
        <v>714</v>
      </c>
      <c r="E126" t="s">
        <v>715</v>
      </c>
    </row>
    <row r="127" spans="1:5" x14ac:dyDescent="0.2">
      <c r="A127" t="s">
        <v>194</v>
      </c>
      <c r="B127" s="16">
        <v>40330</v>
      </c>
      <c r="C127" t="s">
        <v>80</v>
      </c>
      <c r="D127" t="s">
        <v>716</v>
      </c>
      <c r="E127" t="s">
        <v>717</v>
      </c>
    </row>
    <row r="128" spans="1:5" x14ac:dyDescent="0.2">
      <c r="A128" t="s">
        <v>195</v>
      </c>
      <c r="B128" s="16">
        <v>40360</v>
      </c>
      <c r="C128" t="s">
        <v>718</v>
      </c>
      <c r="D128" t="s">
        <v>719</v>
      </c>
      <c r="E128" t="s">
        <v>720</v>
      </c>
    </row>
    <row r="129" spans="1:5" x14ac:dyDescent="0.2">
      <c r="A129" t="s">
        <v>197</v>
      </c>
      <c r="B129" s="16">
        <v>40391</v>
      </c>
      <c r="C129" t="s">
        <v>196</v>
      </c>
      <c r="D129" t="s">
        <v>721</v>
      </c>
      <c r="E129" t="s">
        <v>722</v>
      </c>
    </row>
    <row r="130" spans="1:5" x14ac:dyDescent="0.2">
      <c r="A130" t="s">
        <v>198</v>
      </c>
      <c r="B130" s="16">
        <v>40422</v>
      </c>
      <c r="C130" t="s">
        <v>405</v>
      </c>
      <c r="D130" t="s">
        <v>723</v>
      </c>
      <c r="E130" t="s">
        <v>724</v>
      </c>
    </row>
    <row r="131" spans="1:5" x14ac:dyDescent="0.2">
      <c r="A131" t="s">
        <v>199</v>
      </c>
      <c r="B131" s="16">
        <v>40452</v>
      </c>
      <c r="C131" t="s">
        <v>725</v>
      </c>
      <c r="D131" t="s">
        <v>726</v>
      </c>
      <c r="E131" t="s">
        <v>727</v>
      </c>
    </row>
    <row r="132" spans="1:5" x14ac:dyDescent="0.2">
      <c r="A132" t="s">
        <v>200</v>
      </c>
      <c r="B132" s="16">
        <v>40483</v>
      </c>
      <c r="C132" t="s">
        <v>669</v>
      </c>
      <c r="D132" t="s">
        <v>728</v>
      </c>
      <c r="E132" t="s">
        <v>729</v>
      </c>
    </row>
    <row r="133" spans="1:5" x14ac:dyDescent="0.2">
      <c r="A133" t="s">
        <v>201</v>
      </c>
      <c r="B133" s="16">
        <v>40513</v>
      </c>
      <c r="C133" t="s">
        <v>730</v>
      </c>
      <c r="D133" t="s">
        <v>731</v>
      </c>
      <c r="E133" t="s">
        <v>203</v>
      </c>
    </row>
    <row r="134" spans="1:5" x14ac:dyDescent="0.2">
      <c r="A134" t="s">
        <v>204</v>
      </c>
      <c r="B134" s="16">
        <v>40544</v>
      </c>
      <c r="C134" t="s">
        <v>147</v>
      </c>
      <c r="D134" t="s">
        <v>732</v>
      </c>
      <c r="E134" t="s">
        <v>205</v>
      </c>
    </row>
    <row r="135" spans="1:5" x14ac:dyDescent="0.2">
      <c r="A135" t="s">
        <v>206</v>
      </c>
      <c r="B135" s="16">
        <v>40575</v>
      </c>
      <c r="C135" t="s">
        <v>136</v>
      </c>
      <c r="D135" t="s">
        <v>733</v>
      </c>
      <c r="E135" t="s">
        <v>207</v>
      </c>
    </row>
    <row r="136" spans="1:5" x14ac:dyDescent="0.2">
      <c r="A136" t="s">
        <v>208</v>
      </c>
      <c r="B136" s="16">
        <v>40603</v>
      </c>
      <c r="C136" t="s">
        <v>447</v>
      </c>
      <c r="D136" t="s">
        <v>734</v>
      </c>
      <c r="E136" t="s">
        <v>735</v>
      </c>
    </row>
    <row r="137" spans="1:5" x14ac:dyDescent="0.2">
      <c r="A137" t="s">
        <v>209</v>
      </c>
      <c r="B137" s="16">
        <v>40634</v>
      </c>
      <c r="C137" t="s">
        <v>402</v>
      </c>
      <c r="D137" t="s">
        <v>736</v>
      </c>
      <c r="E137" t="s">
        <v>737</v>
      </c>
    </row>
    <row r="138" spans="1:5" x14ac:dyDescent="0.2">
      <c r="A138" t="s">
        <v>211</v>
      </c>
      <c r="B138" s="16">
        <v>40664</v>
      </c>
      <c r="C138" t="s">
        <v>152</v>
      </c>
      <c r="D138" t="s">
        <v>738</v>
      </c>
      <c r="E138" t="s">
        <v>739</v>
      </c>
    </row>
    <row r="139" spans="1:5" x14ac:dyDescent="0.2">
      <c r="A139" t="s">
        <v>212</v>
      </c>
      <c r="B139" s="16">
        <v>40695</v>
      </c>
      <c r="C139" t="s">
        <v>402</v>
      </c>
      <c r="D139" t="s">
        <v>740</v>
      </c>
      <c r="E139" t="s">
        <v>741</v>
      </c>
    </row>
    <row r="140" spans="1:5" x14ac:dyDescent="0.2">
      <c r="A140" t="s">
        <v>213</v>
      </c>
      <c r="B140" s="16">
        <v>40725</v>
      </c>
      <c r="C140" t="s">
        <v>88</v>
      </c>
      <c r="D140" t="s">
        <v>742</v>
      </c>
      <c r="E140" t="s">
        <v>743</v>
      </c>
    </row>
    <row r="141" spans="1:5" x14ac:dyDescent="0.2">
      <c r="A141" t="s">
        <v>214</v>
      </c>
      <c r="B141" s="16">
        <v>40756</v>
      </c>
      <c r="C141" t="s">
        <v>140</v>
      </c>
      <c r="D141" t="s">
        <v>744</v>
      </c>
      <c r="E141" t="s">
        <v>745</v>
      </c>
    </row>
    <row r="142" spans="1:5" x14ac:dyDescent="0.2">
      <c r="A142" t="s">
        <v>216</v>
      </c>
      <c r="B142" s="16">
        <v>40787</v>
      </c>
      <c r="C142" t="s">
        <v>659</v>
      </c>
      <c r="D142" t="s">
        <v>746</v>
      </c>
      <c r="E142" t="s">
        <v>747</v>
      </c>
    </row>
    <row r="143" spans="1:5" x14ac:dyDescent="0.2">
      <c r="A143" t="s">
        <v>217</v>
      </c>
      <c r="B143" s="16">
        <v>40817</v>
      </c>
      <c r="C143" t="s">
        <v>105</v>
      </c>
      <c r="D143" t="s">
        <v>748</v>
      </c>
      <c r="E143" t="s">
        <v>218</v>
      </c>
    </row>
    <row r="144" spans="1:5" x14ac:dyDescent="0.2">
      <c r="A144" t="s">
        <v>219</v>
      </c>
      <c r="B144" s="16">
        <v>40848</v>
      </c>
      <c r="C144" t="s">
        <v>103</v>
      </c>
      <c r="D144" t="s">
        <v>749</v>
      </c>
      <c r="E144" t="s">
        <v>750</v>
      </c>
    </row>
    <row r="145" spans="1:5" x14ac:dyDescent="0.2">
      <c r="A145" t="s">
        <v>220</v>
      </c>
      <c r="B145" s="16">
        <v>40878</v>
      </c>
      <c r="C145" t="s">
        <v>751</v>
      </c>
      <c r="D145" t="s">
        <v>752</v>
      </c>
      <c r="E145" t="s">
        <v>753</v>
      </c>
    </row>
    <row r="146" spans="1:5" x14ac:dyDescent="0.2">
      <c r="A146" t="s">
        <v>221</v>
      </c>
      <c r="B146" s="16">
        <v>40909</v>
      </c>
      <c r="C146" t="s">
        <v>659</v>
      </c>
      <c r="D146" t="s">
        <v>754</v>
      </c>
      <c r="E146" t="s">
        <v>755</v>
      </c>
    </row>
    <row r="147" spans="1:5" x14ac:dyDescent="0.2">
      <c r="A147" t="s">
        <v>222</v>
      </c>
      <c r="B147" s="16">
        <v>40940</v>
      </c>
      <c r="C147" t="s">
        <v>615</v>
      </c>
      <c r="D147" t="s">
        <v>756</v>
      </c>
      <c r="E147" t="s">
        <v>757</v>
      </c>
    </row>
    <row r="148" spans="1:5" x14ac:dyDescent="0.2">
      <c r="A148" t="s">
        <v>223</v>
      </c>
      <c r="B148" s="16">
        <v>40969</v>
      </c>
      <c r="C148" t="s">
        <v>134</v>
      </c>
      <c r="D148" t="s">
        <v>758</v>
      </c>
      <c r="E148" t="s">
        <v>759</v>
      </c>
    </row>
    <row r="149" spans="1:5" x14ac:dyDescent="0.2">
      <c r="A149" t="s">
        <v>224</v>
      </c>
      <c r="B149" s="16">
        <v>41000</v>
      </c>
      <c r="C149" t="s">
        <v>103</v>
      </c>
      <c r="D149" t="s">
        <v>760</v>
      </c>
      <c r="E149" t="s">
        <v>761</v>
      </c>
    </row>
    <row r="150" spans="1:5" x14ac:dyDescent="0.2">
      <c r="A150" t="s">
        <v>225</v>
      </c>
      <c r="B150" s="16">
        <v>41030</v>
      </c>
      <c r="C150" t="s">
        <v>404</v>
      </c>
      <c r="D150" t="s">
        <v>762</v>
      </c>
      <c r="E150" t="s">
        <v>763</v>
      </c>
    </row>
    <row r="151" spans="1:5" x14ac:dyDescent="0.2">
      <c r="A151" t="s">
        <v>226</v>
      </c>
      <c r="B151" s="16">
        <v>41061</v>
      </c>
      <c r="C151" t="s">
        <v>598</v>
      </c>
      <c r="D151" t="s">
        <v>764</v>
      </c>
      <c r="E151" t="s">
        <v>765</v>
      </c>
    </row>
    <row r="152" spans="1:5" x14ac:dyDescent="0.2">
      <c r="A152" t="s">
        <v>227</v>
      </c>
      <c r="B152" s="16">
        <v>41091</v>
      </c>
      <c r="C152" t="s">
        <v>650</v>
      </c>
      <c r="D152" t="s">
        <v>766</v>
      </c>
      <c r="E152" t="s">
        <v>767</v>
      </c>
    </row>
    <row r="153" spans="1:5" x14ac:dyDescent="0.2">
      <c r="A153" t="s">
        <v>228</v>
      </c>
      <c r="B153" s="16">
        <v>41122</v>
      </c>
      <c r="C153" t="s">
        <v>138</v>
      </c>
      <c r="D153" t="s">
        <v>768</v>
      </c>
      <c r="E153" t="s">
        <v>769</v>
      </c>
    </row>
    <row r="154" spans="1:5" x14ac:dyDescent="0.2">
      <c r="A154" t="s">
        <v>229</v>
      </c>
      <c r="B154" s="16">
        <v>41153</v>
      </c>
      <c r="C154" t="s">
        <v>127</v>
      </c>
      <c r="D154" t="s">
        <v>770</v>
      </c>
      <c r="E154" t="s">
        <v>771</v>
      </c>
    </row>
    <row r="155" spans="1:5" x14ac:dyDescent="0.2">
      <c r="A155" t="s">
        <v>230</v>
      </c>
      <c r="B155" s="16">
        <v>41183</v>
      </c>
      <c r="C155" t="s">
        <v>210</v>
      </c>
      <c r="D155" t="s">
        <v>772</v>
      </c>
      <c r="E155" t="s">
        <v>773</v>
      </c>
    </row>
    <row r="156" spans="1:5" x14ac:dyDescent="0.2">
      <c r="A156" t="s">
        <v>231</v>
      </c>
      <c r="B156" s="16">
        <v>41214</v>
      </c>
      <c r="C156" t="s">
        <v>127</v>
      </c>
      <c r="D156" t="s">
        <v>774</v>
      </c>
      <c r="E156" t="s">
        <v>775</v>
      </c>
    </row>
    <row r="157" spans="1:5" x14ac:dyDescent="0.2">
      <c r="A157" t="s">
        <v>232</v>
      </c>
      <c r="B157" s="16">
        <v>41244</v>
      </c>
      <c r="C157" t="s">
        <v>127</v>
      </c>
      <c r="D157" t="s">
        <v>776</v>
      </c>
      <c r="E157" t="s">
        <v>777</v>
      </c>
    </row>
    <row r="158" spans="1:5" x14ac:dyDescent="0.2">
      <c r="A158" t="s">
        <v>233</v>
      </c>
      <c r="B158" s="16">
        <v>41275</v>
      </c>
      <c r="C158" t="s">
        <v>778</v>
      </c>
      <c r="D158" t="s">
        <v>779</v>
      </c>
      <c r="E158" t="s">
        <v>780</v>
      </c>
    </row>
    <row r="159" spans="1:5" x14ac:dyDescent="0.2">
      <c r="A159" t="s">
        <v>234</v>
      </c>
      <c r="B159" s="16">
        <v>41306</v>
      </c>
      <c r="C159" t="s">
        <v>241</v>
      </c>
      <c r="D159" t="s">
        <v>781</v>
      </c>
      <c r="E159" t="s">
        <v>782</v>
      </c>
    </row>
    <row r="160" spans="1:5" x14ac:dyDescent="0.2">
      <c r="A160" t="s">
        <v>236</v>
      </c>
      <c r="B160" s="16">
        <v>41334</v>
      </c>
      <c r="C160" t="s">
        <v>235</v>
      </c>
      <c r="D160" t="s">
        <v>783</v>
      </c>
      <c r="E160" t="s">
        <v>784</v>
      </c>
    </row>
    <row r="161" spans="1:5" x14ac:dyDescent="0.2">
      <c r="A161" t="s">
        <v>237</v>
      </c>
      <c r="B161" s="16">
        <v>41365</v>
      </c>
      <c r="C161" t="s">
        <v>389</v>
      </c>
      <c r="D161" t="s">
        <v>785</v>
      </c>
      <c r="E161" t="s">
        <v>786</v>
      </c>
    </row>
    <row r="162" spans="1:5" x14ac:dyDescent="0.2">
      <c r="A162" t="s">
        <v>238</v>
      </c>
      <c r="B162" s="16">
        <v>41395</v>
      </c>
      <c r="C162" t="s">
        <v>241</v>
      </c>
      <c r="D162" t="s">
        <v>787</v>
      </c>
      <c r="E162" t="s">
        <v>788</v>
      </c>
    </row>
    <row r="163" spans="1:5" x14ac:dyDescent="0.2">
      <c r="A163" t="s">
        <v>239</v>
      </c>
      <c r="B163" s="16">
        <v>41426</v>
      </c>
      <c r="C163" t="s">
        <v>789</v>
      </c>
      <c r="D163" t="s">
        <v>790</v>
      </c>
      <c r="E163" t="s">
        <v>791</v>
      </c>
    </row>
    <row r="164" spans="1:5" x14ac:dyDescent="0.2">
      <c r="A164" t="s">
        <v>240</v>
      </c>
      <c r="B164" s="16">
        <v>41456</v>
      </c>
      <c r="C164" t="s">
        <v>250</v>
      </c>
      <c r="D164" t="s">
        <v>792</v>
      </c>
      <c r="E164" t="s">
        <v>793</v>
      </c>
    </row>
    <row r="165" spans="1:5" x14ac:dyDescent="0.2">
      <c r="A165" t="s">
        <v>242</v>
      </c>
      <c r="B165" s="16">
        <v>41487</v>
      </c>
      <c r="C165" t="s">
        <v>794</v>
      </c>
      <c r="D165" t="s">
        <v>795</v>
      </c>
      <c r="E165" t="s">
        <v>796</v>
      </c>
    </row>
    <row r="166" spans="1:5" x14ac:dyDescent="0.2">
      <c r="A166" t="s">
        <v>244</v>
      </c>
      <c r="B166" s="16">
        <v>41518</v>
      </c>
      <c r="C166" t="s">
        <v>794</v>
      </c>
      <c r="D166" t="s">
        <v>797</v>
      </c>
      <c r="E166" t="s">
        <v>798</v>
      </c>
    </row>
    <row r="167" spans="1:5" x14ac:dyDescent="0.2">
      <c r="A167" t="s">
        <v>245</v>
      </c>
      <c r="B167" s="16">
        <v>41548</v>
      </c>
      <c r="C167" t="s">
        <v>243</v>
      </c>
      <c r="D167" t="s">
        <v>799</v>
      </c>
      <c r="E167" t="s">
        <v>800</v>
      </c>
    </row>
    <row r="168" spans="1:5" x14ac:dyDescent="0.2">
      <c r="A168" t="s">
        <v>246</v>
      </c>
      <c r="B168" s="16">
        <v>41579</v>
      </c>
      <c r="C168" t="s">
        <v>801</v>
      </c>
      <c r="D168" t="s">
        <v>802</v>
      </c>
      <c r="E168" t="s">
        <v>803</v>
      </c>
    </row>
    <row r="169" spans="1:5" x14ac:dyDescent="0.2">
      <c r="A169" t="s">
        <v>247</v>
      </c>
      <c r="B169" s="16">
        <v>41609</v>
      </c>
      <c r="C169" t="s">
        <v>248</v>
      </c>
      <c r="D169" t="s">
        <v>804</v>
      </c>
      <c r="E169" t="s">
        <v>805</v>
      </c>
    </row>
    <row r="170" spans="1:5" x14ac:dyDescent="0.2">
      <c r="A170" t="s">
        <v>249</v>
      </c>
      <c r="B170" s="16">
        <v>41640</v>
      </c>
      <c r="C170" t="s">
        <v>806</v>
      </c>
      <c r="D170" t="s">
        <v>807</v>
      </c>
      <c r="E170" t="s">
        <v>808</v>
      </c>
    </row>
    <row r="171" spans="1:5" x14ac:dyDescent="0.2">
      <c r="A171" t="s">
        <v>251</v>
      </c>
      <c r="B171" s="16">
        <v>41671</v>
      </c>
      <c r="C171" t="s">
        <v>809</v>
      </c>
      <c r="D171" t="s">
        <v>810</v>
      </c>
      <c r="E171" t="s">
        <v>811</v>
      </c>
    </row>
    <row r="172" spans="1:5" x14ac:dyDescent="0.2">
      <c r="A172" t="s">
        <v>252</v>
      </c>
      <c r="B172" s="16">
        <v>41699</v>
      </c>
      <c r="C172" t="s">
        <v>253</v>
      </c>
      <c r="D172" t="s">
        <v>812</v>
      </c>
      <c r="E172" t="s">
        <v>813</v>
      </c>
    </row>
    <row r="173" spans="1:5" x14ac:dyDescent="0.2">
      <c r="A173" t="s">
        <v>254</v>
      </c>
      <c r="B173" s="16">
        <v>41730</v>
      </c>
      <c r="C173" t="s">
        <v>282</v>
      </c>
      <c r="D173" t="s">
        <v>814</v>
      </c>
      <c r="E173" t="s">
        <v>815</v>
      </c>
    </row>
    <row r="174" spans="1:5" x14ac:dyDescent="0.2">
      <c r="A174" t="s">
        <v>256</v>
      </c>
      <c r="B174" s="16">
        <v>41760</v>
      </c>
      <c r="C174" t="s">
        <v>816</v>
      </c>
      <c r="D174" t="s">
        <v>817</v>
      </c>
      <c r="E174" t="s">
        <v>818</v>
      </c>
    </row>
    <row r="175" spans="1:5" x14ac:dyDescent="0.2">
      <c r="A175" t="s">
        <v>257</v>
      </c>
      <c r="B175" s="16">
        <v>41791</v>
      </c>
      <c r="C175" t="s">
        <v>819</v>
      </c>
      <c r="D175" t="s">
        <v>820</v>
      </c>
      <c r="E175" t="s">
        <v>821</v>
      </c>
    </row>
    <row r="176" spans="1:5" x14ac:dyDescent="0.2">
      <c r="A176" t="s">
        <v>258</v>
      </c>
      <c r="B176" s="16">
        <v>41821</v>
      </c>
      <c r="C176" t="s">
        <v>255</v>
      </c>
      <c r="D176" t="s">
        <v>822</v>
      </c>
      <c r="E176" t="s">
        <v>823</v>
      </c>
    </row>
    <row r="177" spans="1:5" x14ac:dyDescent="0.2">
      <c r="A177" t="s">
        <v>259</v>
      </c>
      <c r="B177" s="16">
        <v>41852</v>
      </c>
      <c r="C177" t="s">
        <v>260</v>
      </c>
      <c r="D177" t="s">
        <v>824</v>
      </c>
      <c r="E177" t="s">
        <v>825</v>
      </c>
    </row>
    <row r="178" spans="1:5" x14ac:dyDescent="0.2">
      <c r="A178" t="s">
        <v>261</v>
      </c>
      <c r="B178" s="16">
        <v>41883</v>
      </c>
      <c r="C178" t="s">
        <v>271</v>
      </c>
      <c r="D178" t="s">
        <v>826</v>
      </c>
      <c r="E178" t="s">
        <v>827</v>
      </c>
    </row>
    <row r="179" spans="1:5" x14ac:dyDescent="0.2">
      <c r="A179" t="s">
        <v>262</v>
      </c>
      <c r="B179" s="16">
        <v>41913</v>
      </c>
      <c r="C179" t="s">
        <v>410</v>
      </c>
      <c r="D179" t="s">
        <v>828</v>
      </c>
      <c r="E179" t="s">
        <v>829</v>
      </c>
    </row>
    <row r="180" spans="1:5" x14ac:dyDescent="0.2">
      <c r="A180" t="s">
        <v>263</v>
      </c>
      <c r="B180" s="16">
        <v>41944</v>
      </c>
      <c r="C180" t="s">
        <v>264</v>
      </c>
      <c r="D180" t="s">
        <v>830</v>
      </c>
      <c r="E180" t="s">
        <v>831</v>
      </c>
    </row>
    <row r="181" spans="1:5" x14ac:dyDescent="0.2">
      <c r="A181" t="s">
        <v>265</v>
      </c>
      <c r="B181" s="16">
        <v>41974</v>
      </c>
      <c r="C181" t="s">
        <v>290</v>
      </c>
      <c r="D181" t="s">
        <v>832</v>
      </c>
      <c r="E181" t="s">
        <v>833</v>
      </c>
    </row>
    <row r="182" spans="1:5" x14ac:dyDescent="0.2">
      <c r="A182" t="s">
        <v>266</v>
      </c>
      <c r="B182" s="16">
        <v>42005</v>
      </c>
      <c r="C182" t="s">
        <v>269</v>
      </c>
      <c r="D182" t="s">
        <v>834</v>
      </c>
      <c r="E182" t="s">
        <v>835</v>
      </c>
    </row>
    <row r="183" spans="1:5" x14ac:dyDescent="0.2">
      <c r="A183" t="s">
        <v>267</v>
      </c>
      <c r="B183" s="16">
        <v>42036</v>
      </c>
      <c r="C183" t="s">
        <v>836</v>
      </c>
      <c r="D183" t="s">
        <v>837</v>
      </c>
      <c r="E183" t="s">
        <v>838</v>
      </c>
    </row>
    <row r="184" spans="1:5" x14ac:dyDescent="0.2">
      <c r="A184" t="s">
        <v>268</v>
      </c>
      <c r="B184" s="16">
        <v>42064</v>
      </c>
      <c r="C184" t="s">
        <v>269</v>
      </c>
      <c r="D184" t="s">
        <v>839</v>
      </c>
      <c r="E184" t="s">
        <v>840</v>
      </c>
    </row>
    <row r="185" spans="1:5" x14ac:dyDescent="0.2">
      <c r="A185" t="s">
        <v>270</v>
      </c>
      <c r="B185" s="16">
        <v>42095</v>
      </c>
      <c r="C185" t="s">
        <v>841</v>
      </c>
      <c r="D185" t="s">
        <v>842</v>
      </c>
      <c r="E185" t="s">
        <v>843</v>
      </c>
    </row>
    <row r="186" spans="1:5" x14ac:dyDescent="0.2">
      <c r="A186" t="s">
        <v>272</v>
      </c>
      <c r="B186" s="16">
        <v>42125</v>
      </c>
      <c r="C186" t="s">
        <v>411</v>
      </c>
      <c r="D186" t="s">
        <v>844</v>
      </c>
      <c r="E186" t="s">
        <v>845</v>
      </c>
    </row>
    <row r="187" spans="1:5" x14ac:dyDescent="0.2">
      <c r="A187" t="s">
        <v>273</v>
      </c>
      <c r="B187" s="16">
        <v>42156</v>
      </c>
      <c r="C187" t="s">
        <v>274</v>
      </c>
      <c r="D187" t="s">
        <v>846</v>
      </c>
      <c r="E187" t="s">
        <v>847</v>
      </c>
    </row>
    <row r="188" spans="1:5" x14ac:dyDescent="0.2">
      <c r="A188" t="s">
        <v>275</v>
      </c>
      <c r="B188" s="16">
        <v>42186</v>
      </c>
      <c r="C188" t="s">
        <v>848</v>
      </c>
      <c r="D188" t="s">
        <v>849</v>
      </c>
      <c r="E188" t="s">
        <v>850</v>
      </c>
    </row>
    <row r="189" spans="1:5" x14ac:dyDescent="0.2">
      <c r="A189" t="s">
        <v>276</v>
      </c>
      <c r="B189" s="16">
        <v>42217</v>
      </c>
      <c r="C189" t="s">
        <v>264</v>
      </c>
      <c r="D189" t="s">
        <v>851</v>
      </c>
      <c r="E189" t="s">
        <v>852</v>
      </c>
    </row>
    <row r="190" spans="1:5" x14ac:dyDescent="0.2">
      <c r="A190" t="s">
        <v>277</v>
      </c>
      <c r="B190" s="16">
        <v>42248</v>
      </c>
      <c r="C190" t="s">
        <v>278</v>
      </c>
      <c r="D190" t="s">
        <v>853</v>
      </c>
      <c r="E190" t="s">
        <v>854</v>
      </c>
    </row>
    <row r="191" spans="1:5" x14ac:dyDescent="0.2">
      <c r="A191" t="s">
        <v>279</v>
      </c>
      <c r="B191" s="16">
        <v>42278</v>
      </c>
      <c r="C191" t="s">
        <v>269</v>
      </c>
      <c r="D191" t="s">
        <v>855</v>
      </c>
      <c r="E191" t="s">
        <v>856</v>
      </c>
    </row>
    <row r="192" spans="1:5" x14ac:dyDescent="0.2">
      <c r="A192" t="s">
        <v>280</v>
      </c>
      <c r="B192" s="16">
        <v>42309</v>
      </c>
      <c r="C192" t="s">
        <v>816</v>
      </c>
      <c r="D192" t="s">
        <v>857</v>
      </c>
      <c r="E192" t="s">
        <v>858</v>
      </c>
    </row>
    <row r="193" spans="1:5" x14ac:dyDescent="0.2">
      <c r="A193" t="s">
        <v>281</v>
      </c>
      <c r="B193" s="16">
        <v>42339</v>
      </c>
      <c r="C193" t="s">
        <v>282</v>
      </c>
      <c r="D193" t="s">
        <v>859</v>
      </c>
      <c r="E193" t="s">
        <v>860</v>
      </c>
    </row>
    <row r="194" spans="1:5" x14ac:dyDescent="0.2">
      <c r="A194" t="s">
        <v>283</v>
      </c>
      <c r="B194" s="16">
        <v>42370</v>
      </c>
      <c r="C194" t="s">
        <v>284</v>
      </c>
      <c r="D194" t="s">
        <v>861</v>
      </c>
      <c r="E194" t="s">
        <v>862</v>
      </c>
    </row>
    <row r="195" spans="1:5" x14ac:dyDescent="0.2">
      <c r="A195" t="s">
        <v>285</v>
      </c>
      <c r="B195" s="16">
        <v>42401</v>
      </c>
      <c r="C195" t="s">
        <v>274</v>
      </c>
      <c r="D195" t="s">
        <v>863</v>
      </c>
      <c r="E195" t="s">
        <v>864</v>
      </c>
    </row>
    <row r="196" spans="1:5" x14ac:dyDescent="0.2">
      <c r="A196" t="s">
        <v>286</v>
      </c>
      <c r="B196" s="16">
        <v>42430</v>
      </c>
      <c r="C196" t="s">
        <v>282</v>
      </c>
      <c r="D196" t="s">
        <v>865</v>
      </c>
      <c r="E196" t="s">
        <v>866</v>
      </c>
    </row>
    <row r="197" spans="1:5" x14ac:dyDescent="0.2">
      <c r="A197" t="s">
        <v>287</v>
      </c>
      <c r="B197" s="16">
        <v>42461</v>
      </c>
      <c r="C197" t="s">
        <v>290</v>
      </c>
      <c r="D197" t="s">
        <v>867</v>
      </c>
      <c r="E197" t="s">
        <v>868</v>
      </c>
    </row>
    <row r="198" spans="1:5" x14ac:dyDescent="0.2">
      <c r="A198" t="s">
        <v>288</v>
      </c>
      <c r="B198" s="16">
        <v>42491</v>
      </c>
      <c r="C198" t="s">
        <v>869</v>
      </c>
      <c r="D198" t="s">
        <v>870</v>
      </c>
      <c r="E198" t="s">
        <v>871</v>
      </c>
    </row>
    <row r="199" spans="1:5" x14ac:dyDescent="0.2">
      <c r="A199" t="s">
        <v>289</v>
      </c>
      <c r="B199" s="16">
        <v>42522</v>
      </c>
      <c r="C199" t="s">
        <v>264</v>
      </c>
      <c r="D199" t="s">
        <v>872</v>
      </c>
      <c r="E199" t="s">
        <v>873</v>
      </c>
    </row>
    <row r="200" spans="1:5" x14ac:dyDescent="0.2">
      <c r="A200" t="s">
        <v>291</v>
      </c>
      <c r="B200" s="16">
        <v>42552</v>
      </c>
      <c r="C200" t="s">
        <v>292</v>
      </c>
      <c r="D200" t="s">
        <v>874</v>
      </c>
      <c r="E200" t="s">
        <v>875</v>
      </c>
    </row>
    <row r="201" spans="1:5" x14ac:dyDescent="0.2">
      <c r="A201" t="s">
        <v>293</v>
      </c>
      <c r="B201" s="16">
        <v>42583</v>
      </c>
      <c r="C201" t="s">
        <v>412</v>
      </c>
      <c r="D201" t="s">
        <v>876</v>
      </c>
      <c r="E201" t="s">
        <v>877</v>
      </c>
    </row>
    <row r="202" spans="1:5" x14ac:dyDescent="0.2">
      <c r="A202" t="s">
        <v>294</v>
      </c>
      <c r="B202" s="16">
        <v>42614</v>
      </c>
      <c r="C202" t="s">
        <v>284</v>
      </c>
      <c r="D202" t="s">
        <v>878</v>
      </c>
      <c r="E202" t="s">
        <v>879</v>
      </c>
    </row>
    <row r="203" spans="1:5" x14ac:dyDescent="0.2">
      <c r="A203" t="s">
        <v>295</v>
      </c>
      <c r="B203" s="16">
        <v>42644</v>
      </c>
      <c r="C203" t="s">
        <v>264</v>
      </c>
      <c r="D203" t="s">
        <v>880</v>
      </c>
      <c r="E203" t="s">
        <v>881</v>
      </c>
    </row>
    <row r="204" spans="1:5" x14ac:dyDescent="0.2">
      <c r="A204" t="s">
        <v>296</v>
      </c>
      <c r="B204" s="16">
        <v>42675</v>
      </c>
      <c r="C204" t="s">
        <v>390</v>
      </c>
      <c r="D204" t="s">
        <v>882</v>
      </c>
      <c r="E204" t="s">
        <v>883</v>
      </c>
    </row>
    <row r="205" spans="1:5" x14ac:dyDescent="0.2">
      <c r="A205" t="s">
        <v>297</v>
      </c>
      <c r="B205" s="16">
        <v>42705</v>
      </c>
      <c r="C205" t="s">
        <v>298</v>
      </c>
      <c r="D205" t="s">
        <v>884</v>
      </c>
      <c r="E205" t="s">
        <v>885</v>
      </c>
    </row>
    <row r="206" spans="1:5" x14ac:dyDescent="0.2">
      <c r="A206" t="s">
        <v>299</v>
      </c>
      <c r="B206" s="16">
        <v>42736</v>
      </c>
      <c r="C206" t="s">
        <v>886</v>
      </c>
      <c r="D206" t="s">
        <v>887</v>
      </c>
      <c r="E206" t="s">
        <v>888</v>
      </c>
    </row>
    <row r="207" spans="1:5" x14ac:dyDescent="0.2">
      <c r="A207" t="s">
        <v>300</v>
      </c>
      <c r="B207" s="16">
        <v>42767</v>
      </c>
      <c r="C207" t="s">
        <v>889</v>
      </c>
      <c r="D207" t="s">
        <v>890</v>
      </c>
      <c r="E207" t="s">
        <v>891</v>
      </c>
    </row>
    <row r="208" spans="1:5" x14ac:dyDescent="0.2">
      <c r="A208" t="s">
        <v>301</v>
      </c>
      <c r="B208" s="16">
        <v>42795</v>
      </c>
      <c r="C208" t="s">
        <v>892</v>
      </c>
      <c r="D208" t="s">
        <v>893</v>
      </c>
      <c r="E208" t="s">
        <v>894</v>
      </c>
    </row>
    <row r="209" spans="1:5" x14ac:dyDescent="0.2">
      <c r="A209" t="s">
        <v>302</v>
      </c>
      <c r="B209" s="16">
        <v>42826</v>
      </c>
      <c r="C209" t="s">
        <v>450</v>
      </c>
      <c r="D209" t="s">
        <v>895</v>
      </c>
      <c r="E209" t="s">
        <v>896</v>
      </c>
    </row>
    <row r="210" spans="1:5" x14ac:dyDescent="0.2">
      <c r="A210" t="s">
        <v>303</v>
      </c>
      <c r="B210" s="16">
        <v>42856</v>
      </c>
      <c r="C210" t="s">
        <v>897</v>
      </c>
      <c r="D210" t="s">
        <v>898</v>
      </c>
      <c r="E210" t="s">
        <v>899</v>
      </c>
    </row>
    <row r="211" spans="1:5" x14ac:dyDescent="0.2">
      <c r="A211" t="s">
        <v>304</v>
      </c>
      <c r="B211" s="16">
        <v>42887</v>
      </c>
      <c r="C211" t="s">
        <v>897</v>
      </c>
      <c r="D211" t="s">
        <v>900</v>
      </c>
      <c r="E211" t="s">
        <v>901</v>
      </c>
    </row>
    <row r="212" spans="1:5" x14ac:dyDescent="0.2">
      <c r="A212" t="s">
        <v>305</v>
      </c>
      <c r="B212" s="16">
        <v>42917</v>
      </c>
      <c r="C212" t="s">
        <v>902</v>
      </c>
      <c r="D212" t="s">
        <v>903</v>
      </c>
      <c r="E212" t="s">
        <v>904</v>
      </c>
    </row>
    <row r="213" spans="1:5" x14ac:dyDescent="0.2">
      <c r="A213" t="s">
        <v>306</v>
      </c>
      <c r="B213" s="16">
        <v>42948</v>
      </c>
      <c r="C213" t="s">
        <v>905</v>
      </c>
      <c r="D213" t="s">
        <v>906</v>
      </c>
      <c r="E213" t="s">
        <v>907</v>
      </c>
    </row>
    <row r="214" spans="1:5" x14ac:dyDescent="0.2">
      <c r="A214" t="s">
        <v>307</v>
      </c>
      <c r="B214" s="16">
        <v>42979</v>
      </c>
      <c r="C214" t="s">
        <v>908</v>
      </c>
      <c r="D214" t="s">
        <v>909</v>
      </c>
      <c r="E214" t="s">
        <v>910</v>
      </c>
    </row>
    <row r="215" spans="1:5" x14ac:dyDescent="0.2">
      <c r="A215" t="s">
        <v>308</v>
      </c>
      <c r="B215" s="16">
        <v>43009</v>
      </c>
      <c r="C215" t="s">
        <v>911</v>
      </c>
      <c r="D215" t="s">
        <v>912</v>
      </c>
      <c r="E215" t="s">
        <v>913</v>
      </c>
    </row>
    <row r="216" spans="1:5" x14ac:dyDescent="0.2">
      <c r="A216" t="s">
        <v>309</v>
      </c>
      <c r="B216" s="16">
        <v>43040</v>
      </c>
      <c r="C216" t="s">
        <v>914</v>
      </c>
      <c r="D216" t="s">
        <v>915</v>
      </c>
      <c r="E216" t="s">
        <v>916</v>
      </c>
    </row>
    <row r="217" spans="1:5" x14ac:dyDescent="0.2">
      <c r="A217" t="s">
        <v>310</v>
      </c>
      <c r="B217" s="16">
        <v>43070</v>
      </c>
      <c r="C217" t="s">
        <v>917</v>
      </c>
      <c r="D217" t="s">
        <v>918</v>
      </c>
      <c r="E217" t="s">
        <v>919</v>
      </c>
    </row>
    <row r="218" spans="1:5" x14ac:dyDescent="0.2">
      <c r="A218" t="s">
        <v>311</v>
      </c>
      <c r="B218" s="16">
        <v>43101</v>
      </c>
      <c r="C218" t="s">
        <v>437</v>
      </c>
      <c r="D218" t="s">
        <v>920</v>
      </c>
      <c r="E218" t="s">
        <v>921</v>
      </c>
    </row>
    <row r="219" spans="1:5" x14ac:dyDescent="0.2">
      <c r="A219" t="s">
        <v>312</v>
      </c>
      <c r="B219" s="16">
        <v>43132</v>
      </c>
      <c r="C219" t="s">
        <v>922</v>
      </c>
      <c r="D219" t="s">
        <v>923</v>
      </c>
      <c r="E219" t="s">
        <v>924</v>
      </c>
    </row>
    <row r="220" spans="1:5" x14ac:dyDescent="0.2">
      <c r="A220" t="s">
        <v>314</v>
      </c>
      <c r="B220" s="16">
        <v>43160</v>
      </c>
      <c r="C220" t="s">
        <v>449</v>
      </c>
      <c r="D220" t="s">
        <v>925</v>
      </c>
      <c r="E220" t="s">
        <v>926</v>
      </c>
    </row>
    <row r="221" spans="1:5" x14ac:dyDescent="0.2">
      <c r="A221" t="s">
        <v>315</v>
      </c>
      <c r="B221" s="16">
        <v>43191</v>
      </c>
      <c r="C221" t="s">
        <v>449</v>
      </c>
      <c r="D221" t="s">
        <v>927</v>
      </c>
      <c r="E221" t="s">
        <v>928</v>
      </c>
    </row>
    <row r="222" spans="1:5" x14ac:dyDescent="0.2">
      <c r="A222" t="s">
        <v>317</v>
      </c>
      <c r="B222" s="16">
        <v>43221</v>
      </c>
      <c r="C222" t="s">
        <v>438</v>
      </c>
      <c r="D222" t="s">
        <v>929</v>
      </c>
      <c r="E222" t="s">
        <v>930</v>
      </c>
    </row>
    <row r="223" spans="1:5" x14ac:dyDescent="0.2">
      <c r="A223" t="s">
        <v>318</v>
      </c>
      <c r="B223" s="16">
        <v>43252</v>
      </c>
      <c r="C223" t="s">
        <v>451</v>
      </c>
      <c r="D223" t="s">
        <v>931</v>
      </c>
      <c r="E223" t="s">
        <v>932</v>
      </c>
    </row>
    <row r="224" spans="1:5" x14ac:dyDescent="0.2">
      <c r="A224" t="s">
        <v>319</v>
      </c>
      <c r="B224" s="16">
        <v>43282</v>
      </c>
      <c r="C224" t="s">
        <v>933</v>
      </c>
      <c r="D224" t="s">
        <v>934</v>
      </c>
      <c r="E224" t="s">
        <v>935</v>
      </c>
    </row>
    <row r="225" spans="1:5" x14ac:dyDescent="0.2">
      <c r="A225" t="s">
        <v>320</v>
      </c>
      <c r="B225" s="16">
        <v>43313</v>
      </c>
      <c r="C225" t="s">
        <v>353</v>
      </c>
      <c r="D225" t="s">
        <v>936</v>
      </c>
      <c r="E225" t="s">
        <v>937</v>
      </c>
    </row>
    <row r="226" spans="1:5" x14ac:dyDescent="0.2">
      <c r="A226" t="s">
        <v>321</v>
      </c>
      <c r="B226" s="16">
        <v>43344</v>
      </c>
      <c r="C226" t="s">
        <v>938</v>
      </c>
      <c r="D226" t="s">
        <v>939</v>
      </c>
      <c r="E226" t="s">
        <v>940</v>
      </c>
    </row>
    <row r="227" spans="1:5" x14ac:dyDescent="0.2">
      <c r="A227" t="s">
        <v>322</v>
      </c>
      <c r="B227" s="16">
        <v>43374</v>
      </c>
      <c r="C227" t="s">
        <v>441</v>
      </c>
      <c r="D227" t="s">
        <v>941</v>
      </c>
      <c r="E227" t="s">
        <v>942</v>
      </c>
    </row>
    <row r="228" spans="1:5" x14ac:dyDescent="0.2">
      <c r="A228" t="s">
        <v>323</v>
      </c>
      <c r="B228" s="16">
        <v>43405</v>
      </c>
      <c r="C228" t="s">
        <v>441</v>
      </c>
      <c r="D228" t="s">
        <v>943</v>
      </c>
      <c r="E228" t="s">
        <v>944</v>
      </c>
    </row>
    <row r="229" spans="1:5" x14ac:dyDescent="0.2">
      <c r="A229" t="s">
        <v>324</v>
      </c>
      <c r="B229" s="16">
        <v>43435</v>
      </c>
      <c r="C229" t="s">
        <v>415</v>
      </c>
      <c r="D229" t="s">
        <v>945</v>
      </c>
      <c r="E229" t="s">
        <v>946</v>
      </c>
    </row>
    <row r="230" spans="1:5" x14ac:dyDescent="0.2">
      <c r="A230" t="s">
        <v>326</v>
      </c>
      <c r="B230" s="16">
        <v>43466</v>
      </c>
      <c r="C230" t="s">
        <v>947</v>
      </c>
      <c r="D230" t="s">
        <v>948</v>
      </c>
      <c r="E230" t="s">
        <v>949</v>
      </c>
    </row>
    <row r="231" spans="1:5" x14ac:dyDescent="0.2">
      <c r="A231" t="s">
        <v>327</v>
      </c>
      <c r="B231" s="16">
        <v>43497</v>
      </c>
      <c r="C231" t="s">
        <v>413</v>
      </c>
      <c r="D231" t="s">
        <v>950</v>
      </c>
      <c r="E231" t="s">
        <v>951</v>
      </c>
    </row>
    <row r="232" spans="1:5" x14ac:dyDescent="0.2">
      <c r="A232" t="s">
        <v>329</v>
      </c>
      <c r="B232" s="16">
        <v>43525</v>
      </c>
      <c r="C232" t="s">
        <v>442</v>
      </c>
      <c r="D232" t="s">
        <v>952</v>
      </c>
      <c r="E232" t="s">
        <v>953</v>
      </c>
    </row>
    <row r="233" spans="1:5" x14ac:dyDescent="0.2">
      <c r="A233" t="s">
        <v>330</v>
      </c>
      <c r="B233" s="16">
        <v>43556</v>
      </c>
      <c r="C233" t="s">
        <v>439</v>
      </c>
      <c r="D233" t="s">
        <v>954</v>
      </c>
      <c r="E233" t="s">
        <v>955</v>
      </c>
    </row>
    <row r="234" spans="1:5" x14ac:dyDescent="0.2">
      <c r="A234" t="s">
        <v>331</v>
      </c>
      <c r="B234" s="16">
        <v>43586</v>
      </c>
      <c r="C234" t="s">
        <v>956</v>
      </c>
      <c r="D234" t="s">
        <v>957</v>
      </c>
      <c r="E234" t="s">
        <v>958</v>
      </c>
    </row>
    <row r="235" spans="1:5" x14ac:dyDescent="0.2">
      <c r="A235" t="s">
        <v>332</v>
      </c>
      <c r="B235" s="16">
        <v>43617</v>
      </c>
      <c r="C235" t="s">
        <v>413</v>
      </c>
      <c r="D235" t="s">
        <v>959</v>
      </c>
      <c r="E235" t="s">
        <v>960</v>
      </c>
    </row>
    <row r="236" spans="1:5" x14ac:dyDescent="0.2">
      <c r="A236" t="s">
        <v>333</v>
      </c>
      <c r="B236" s="16">
        <v>43647</v>
      </c>
      <c r="C236" t="s">
        <v>440</v>
      </c>
      <c r="D236" t="s">
        <v>961</v>
      </c>
      <c r="E236" t="s">
        <v>962</v>
      </c>
    </row>
    <row r="237" spans="1:5" x14ac:dyDescent="0.2">
      <c r="A237" t="s">
        <v>334</v>
      </c>
      <c r="B237" s="16">
        <v>43678</v>
      </c>
      <c r="C237" t="s">
        <v>963</v>
      </c>
      <c r="D237" t="s">
        <v>964</v>
      </c>
      <c r="E237" t="s">
        <v>965</v>
      </c>
    </row>
    <row r="238" spans="1:5" x14ac:dyDescent="0.2">
      <c r="A238" t="s">
        <v>335</v>
      </c>
      <c r="B238" s="16">
        <v>43709</v>
      </c>
      <c r="C238" t="s">
        <v>325</v>
      </c>
      <c r="D238" t="s">
        <v>966</v>
      </c>
      <c r="E238" t="s">
        <v>967</v>
      </c>
    </row>
    <row r="239" spans="1:5" x14ac:dyDescent="0.2">
      <c r="A239" t="s">
        <v>336</v>
      </c>
      <c r="B239" s="16">
        <v>43739</v>
      </c>
      <c r="C239" t="s">
        <v>417</v>
      </c>
      <c r="D239" t="s">
        <v>968</v>
      </c>
      <c r="E239" t="s">
        <v>969</v>
      </c>
    </row>
    <row r="240" spans="1:5" x14ac:dyDescent="0.2">
      <c r="A240" t="s">
        <v>337</v>
      </c>
      <c r="B240" s="16">
        <v>43770</v>
      </c>
      <c r="C240" t="s">
        <v>418</v>
      </c>
      <c r="D240" t="s">
        <v>970</v>
      </c>
      <c r="E240" t="s">
        <v>971</v>
      </c>
    </row>
    <row r="241" spans="1:5" x14ac:dyDescent="0.2">
      <c r="A241" t="s">
        <v>339</v>
      </c>
      <c r="B241" s="16">
        <v>43800</v>
      </c>
      <c r="C241" t="s">
        <v>391</v>
      </c>
      <c r="D241" t="s">
        <v>972</v>
      </c>
      <c r="E241" t="s">
        <v>973</v>
      </c>
    </row>
    <row r="242" spans="1:5" x14ac:dyDescent="0.2">
      <c r="A242" t="s">
        <v>340</v>
      </c>
      <c r="B242" s="16">
        <v>43831</v>
      </c>
      <c r="C242" t="s">
        <v>449</v>
      </c>
      <c r="D242" t="s">
        <v>974</v>
      </c>
      <c r="E242" t="s">
        <v>975</v>
      </c>
    </row>
    <row r="243" spans="1:5" x14ac:dyDescent="0.2">
      <c r="A243" t="s">
        <v>341</v>
      </c>
      <c r="B243" s="16">
        <v>43862</v>
      </c>
      <c r="C243" t="s">
        <v>976</v>
      </c>
      <c r="D243" t="s">
        <v>977</v>
      </c>
      <c r="E243" t="s">
        <v>978</v>
      </c>
    </row>
    <row r="244" spans="1:5" x14ac:dyDescent="0.2">
      <c r="A244" t="s">
        <v>342</v>
      </c>
      <c r="B244" s="16">
        <v>43891</v>
      </c>
      <c r="C244" t="s">
        <v>922</v>
      </c>
      <c r="D244" t="s">
        <v>979</v>
      </c>
      <c r="E244" t="s">
        <v>980</v>
      </c>
    </row>
    <row r="245" spans="1:5" x14ac:dyDescent="0.2">
      <c r="A245" t="s">
        <v>343</v>
      </c>
      <c r="B245" s="16">
        <v>43922</v>
      </c>
      <c r="C245" t="s">
        <v>981</v>
      </c>
      <c r="D245" t="s">
        <v>982</v>
      </c>
      <c r="E245" t="s">
        <v>983</v>
      </c>
    </row>
    <row r="246" spans="1:5" x14ac:dyDescent="0.2">
      <c r="A246" t="s">
        <v>344</v>
      </c>
      <c r="B246" s="16">
        <v>43952</v>
      </c>
      <c r="C246" t="s">
        <v>984</v>
      </c>
      <c r="D246" t="s">
        <v>985</v>
      </c>
      <c r="E246" t="s">
        <v>986</v>
      </c>
    </row>
    <row r="247" spans="1:5" x14ac:dyDescent="0.2">
      <c r="A247" t="s">
        <v>345</v>
      </c>
      <c r="B247" s="16">
        <v>43983</v>
      </c>
      <c r="C247" t="s">
        <v>987</v>
      </c>
      <c r="D247" t="s">
        <v>988</v>
      </c>
      <c r="E247" t="s">
        <v>989</v>
      </c>
    </row>
    <row r="248" spans="1:5" x14ac:dyDescent="0.2">
      <c r="A248" t="s">
        <v>346</v>
      </c>
      <c r="B248" s="16">
        <v>44013</v>
      </c>
      <c r="C248" t="s">
        <v>990</v>
      </c>
      <c r="D248" t="s">
        <v>991</v>
      </c>
      <c r="E248" t="s">
        <v>992</v>
      </c>
    </row>
    <row r="249" spans="1:5" x14ac:dyDescent="0.2">
      <c r="A249" t="s">
        <v>347</v>
      </c>
      <c r="B249" s="16">
        <v>44044</v>
      </c>
      <c r="C249" t="s">
        <v>436</v>
      </c>
      <c r="D249" t="s">
        <v>993</v>
      </c>
      <c r="E249" t="s">
        <v>994</v>
      </c>
    </row>
    <row r="250" spans="1:5" x14ac:dyDescent="0.2">
      <c r="A250" t="s">
        <v>348</v>
      </c>
      <c r="B250" s="16">
        <v>44075</v>
      </c>
      <c r="C250" t="s">
        <v>437</v>
      </c>
      <c r="D250" t="s">
        <v>995</v>
      </c>
      <c r="E250" t="s">
        <v>996</v>
      </c>
    </row>
    <row r="251" spans="1:5" x14ac:dyDescent="0.2">
      <c r="A251" t="s">
        <v>349</v>
      </c>
      <c r="B251" s="16">
        <v>44105</v>
      </c>
      <c r="C251" t="s">
        <v>419</v>
      </c>
      <c r="D251" t="s">
        <v>997</v>
      </c>
      <c r="E251" t="s">
        <v>998</v>
      </c>
    </row>
    <row r="252" spans="1:5" x14ac:dyDescent="0.2">
      <c r="A252" t="s">
        <v>350</v>
      </c>
      <c r="B252" s="16">
        <v>44136</v>
      </c>
      <c r="C252" t="s">
        <v>419</v>
      </c>
      <c r="D252" t="s">
        <v>999</v>
      </c>
      <c r="E252" t="s">
        <v>1000</v>
      </c>
    </row>
    <row r="253" spans="1:5" x14ac:dyDescent="0.2">
      <c r="A253" t="s">
        <v>351</v>
      </c>
      <c r="B253" s="16">
        <v>44166</v>
      </c>
      <c r="C253" t="s">
        <v>1001</v>
      </c>
      <c r="D253" t="s">
        <v>1002</v>
      </c>
      <c r="E253" t="s">
        <v>1003</v>
      </c>
    </row>
    <row r="254" spans="1:5" x14ac:dyDescent="0.2">
      <c r="A254" t="s">
        <v>352</v>
      </c>
      <c r="B254" s="16">
        <v>44197</v>
      </c>
      <c r="C254" t="s">
        <v>1004</v>
      </c>
      <c r="D254" t="s">
        <v>1005</v>
      </c>
      <c r="E254" t="s">
        <v>1006</v>
      </c>
    </row>
    <row r="255" spans="1:5" x14ac:dyDescent="0.2">
      <c r="A255" t="s">
        <v>354</v>
      </c>
      <c r="B255" s="16">
        <v>44228</v>
      </c>
      <c r="C255" t="s">
        <v>419</v>
      </c>
      <c r="D255" t="s">
        <v>1007</v>
      </c>
      <c r="E255" t="s">
        <v>1008</v>
      </c>
    </row>
    <row r="256" spans="1:5" x14ac:dyDescent="0.2">
      <c r="A256" t="s">
        <v>355</v>
      </c>
      <c r="B256" s="16">
        <v>44256</v>
      </c>
      <c r="C256" t="s">
        <v>1009</v>
      </c>
      <c r="D256" t="s">
        <v>1010</v>
      </c>
      <c r="E256" t="s">
        <v>1011</v>
      </c>
    </row>
    <row r="257" spans="1:5" x14ac:dyDescent="0.2">
      <c r="A257" t="s">
        <v>356</v>
      </c>
      <c r="B257" s="16">
        <v>44287</v>
      </c>
      <c r="C257" t="s">
        <v>416</v>
      </c>
      <c r="D257" t="s">
        <v>1012</v>
      </c>
      <c r="E257" t="s">
        <v>1013</v>
      </c>
    </row>
    <row r="258" spans="1:5" x14ac:dyDescent="0.2">
      <c r="A258" t="s">
        <v>357</v>
      </c>
      <c r="B258" s="16">
        <v>44317</v>
      </c>
      <c r="C258" t="s">
        <v>449</v>
      </c>
      <c r="D258" t="s">
        <v>1014</v>
      </c>
      <c r="E258" t="s">
        <v>1015</v>
      </c>
    </row>
    <row r="259" spans="1:5" x14ac:dyDescent="0.2">
      <c r="A259" t="s">
        <v>358</v>
      </c>
      <c r="B259" s="16">
        <v>44348</v>
      </c>
      <c r="C259" t="s">
        <v>1016</v>
      </c>
      <c r="D259" t="s">
        <v>1017</v>
      </c>
      <c r="E259" t="s">
        <v>1018</v>
      </c>
    </row>
    <row r="260" spans="1:5" x14ac:dyDescent="0.2">
      <c r="A260" t="s">
        <v>359</v>
      </c>
      <c r="B260" s="16">
        <v>44378</v>
      </c>
      <c r="C260" t="s">
        <v>313</v>
      </c>
      <c r="D260" t="s">
        <v>1019</v>
      </c>
      <c r="E260" t="s">
        <v>1020</v>
      </c>
    </row>
    <row r="261" spans="1:5" x14ac:dyDescent="0.2">
      <c r="A261" t="s">
        <v>360</v>
      </c>
      <c r="B261" s="16">
        <v>44409</v>
      </c>
      <c r="C261" t="s">
        <v>1021</v>
      </c>
      <c r="D261" t="s">
        <v>1022</v>
      </c>
      <c r="E261" t="s">
        <v>1023</v>
      </c>
    </row>
    <row r="262" spans="1:5" x14ac:dyDescent="0.2">
      <c r="A262" t="s">
        <v>361</v>
      </c>
      <c r="B262" s="16">
        <v>44440</v>
      </c>
      <c r="C262" t="s">
        <v>917</v>
      </c>
      <c r="D262" t="s">
        <v>1024</v>
      </c>
      <c r="E262" t="s">
        <v>1025</v>
      </c>
    </row>
    <row r="263" spans="1:5" x14ac:dyDescent="0.2">
      <c r="A263" t="s">
        <v>362</v>
      </c>
      <c r="B263" s="16">
        <v>44470</v>
      </c>
      <c r="C263" t="s">
        <v>316</v>
      </c>
      <c r="D263" t="s">
        <v>1026</v>
      </c>
      <c r="E263" t="s">
        <v>1027</v>
      </c>
    </row>
    <row r="264" spans="1:5" x14ac:dyDescent="0.2">
      <c r="A264" t="s">
        <v>363</v>
      </c>
      <c r="B264" s="16">
        <v>44501</v>
      </c>
      <c r="C264" t="s">
        <v>1004</v>
      </c>
      <c r="D264" t="s">
        <v>1028</v>
      </c>
      <c r="E264" t="s">
        <v>1029</v>
      </c>
    </row>
    <row r="265" spans="1:5" x14ac:dyDescent="0.2">
      <c r="A265" t="s">
        <v>364</v>
      </c>
      <c r="B265" s="16">
        <v>44531</v>
      </c>
      <c r="C265" t="s">
        <v>438</v>
      </c>
      <c r="D265" t="s">
        <v>1030</v>
      </c>
      <c r="E265" t="s">
        <v>1031</v>
      </c>
    </row>
    <row r="266" spans="1:5" x14ac:dyDescent="0.2">
      <c r="A266" t="s">
        <v>365</v>
      </c>
      <c r="B266" s="16">
        <v>44562</v>
      </c>
      <c r="C266" t="s">
        <v>325</v>
      </c>
      <c r="D266" t="s">
        <v>1032</v>
      </c>
      <c r="E266" t="s">
        <v>1033</v>
      </c>
    </row>
    <row r="267" spans="1:5" x14ac:dyDescent="0.2">
      <c r="A267" t="s">
        <v>366</v>
      </c>
      <c r="B267" s="16">
        <v>44593</v>
      </c>
      <c r="C267" t="s">
        <v>1034</v>
      </c>
      <c r="D267" t="s">
        <v>1035</v>
      </c>
      <c r="E267" t="s">
        <v>1036</v>
      </c>
    </row>
    <row r="268" spans="1:5" x14ac:dyDescent="0.2">
      <c r="A268" t="s">
        <v>367</v>
      </c>
      <c r="B268" s="16">
        <v>44621</v>
      </c>
      <c r="C268" t="s">
        <v>1037</v>
      </c>
      <c r="D268" t="s">
        <v>1038</v>
      </c>
      <c r="E268" t="s">
        <v>1039</v>
      </c>
    </row>
    <row r="269" spans="1:5" x14ac:dyDescent="0.2">
      <c r="A269" t="s">
        <v>368</v>
      </c>
      <c r="B269" s="16">
        <v>44652</v>
      </c>
      <c r="C269" t="s">
        <v>448</v>
      </c>
      <c r="D269" t="s">
        <v>1040</v>
      </c>
      <c r="E269" t="s">
        <v>1041</v>
      </c>
    </row>
    <row r="270" spans="1:5" x14ac:dyDescent="0.2">
      <c r="A270" t="s">
        <v>369</v>
      </c>
      <c r="B270" s="16">
        <v>44682</v>
      </c>
      <c r="C270" t="s">
        <v>1042</v>
      </c>
      <c r="D270" t="s">
        <v>1043</v>
      </c>
      <c r="E270" t="s">
        <v>1044</v>
      </c>
    </row>
    <row r="271" spans="1:5" x14ac:dyDescent="0.2">
      <c r="A271" t="s">
        <v>370</v>
      </c>
      <c r="B271" s="16">
        <v>44713</v>
      </c>
      <c r="C271" t="s">
        <v>440</v>
      </c>
      <c r="D271" t="s">
        <v>1045</v>
      </c>
      <c r="E271" t="s">
        <v>1046</v>
      </c>
    </row>
    <row r="272" spans="1:5" x14ac:dyDescent="0.2">
      <c r="A272" t="s">
        <v>392</v>
      </c>
      <c r="B272" s="16">
        <v>44743</v>
      </c>
      <c r="C272" t="s">
        <v>338</v>
      </c>
      <c r="D272" t="s">
        <v>1047</v>
      </c>
      <c r="E272" t="s">
        <v>1048</v>
      </c>
    </row>
    <row r="273" spans="1:5" x14ac:dyDescent="0.2">
      <c r="A273" t="s">
        <v>393</v>
      </c>
      <c r="B273" s="16">
        <v>44774</v>
      </c>
      <c r="C273" t="s">
        <v>441</v>
      </c>
      <c r="D273" t="s">
        <v>1049</v>
      </c>
      <c r="E273" t="s">
        <v>1050</v>
      </c>
    </row>
    <row r="274" spans="1:5" x14ac:dyDescent="0.2">
      <c r="A274" t="s">
        <v>394</v>
      </c>
      <c r="B274" s="16">
        <v>44805</v>
      </c>
      <c r="C274" t="s">
        <v>1051</v>
      </c>
      <c r="D274" t="s">
        <v>1052</v>
      </c>
      <c r="E274" t="s">
        <v>1053</v>
      </c>
    </row>
    <row r="275" spans="1:5" x14ac:dyDescent="0.2">
      <c r="A275" t="s">
        <v>421</v>
      </c>
      <c r="B275" s="16">
        <v>44835</v>
      </c>
      <c r="C275" t="s">
        <v>439</v>
      </c>
      <c r="D275" t="s">
        <v>1054</v>
      </c>
      <c r="E275" t="s">
        <v>1055</v>
      </c>
    </row>
    <row r="276" spans="1:5" x14ac:dyDescent="0.2">
      <c r="A276" t="s">
        <v>422</v>
      </c>
      <c r="B276" s="16">
        <v>44866</v>
      </c>
      <c r="C276" t="s">
        <v>1056</v>
      </c>
      <c r="D276" t="s">
        <v>1057</v>
      </c>
      <c r="E276" t="s">
        <v>1058</v>
      </c>
    </row>
    <row r="277" spans="1:5" x14ac:dyDescent="0.2">
      <c r="A277" t="s">
        <v>423</v>
      </c>
      <c r="B277" s="16">
        <v>44896</v>
      </c>
      <c r="C277" t="s">
        <v>391</v>
      </c>
      <c r="D277" t="s">
        <v>1059</v>
      </c>
      <c r="E277" t="s">
        <v>1060</v>
      </c>
    </row>
    <row r="278" spans="1:5" x14ac:dyDescent="0.2">
      <c r="A278" t="s">
        <v>424</v>
      </c>
      <c r="B278" s="16">
        <v>44927</v>
      </c>
      <c r="C278" t="s">
        <v>947</v>
      </c>
      <c r="D278" t="s">
        <v>1061</v>
      </c>
      <c r="E278" t="s">
        <v>1062</v>
      </c>
    </row>
    <row r="279" spans="1:5" x14ac:dyDescent="0.2">
      <c r="A279" t="s">
        <v>425</v>
      </c>
      <c r="B279" s="16">
        <v>44958</v>
      </c>
      <c r="C279" t="s">
        <v>1063</v>
      </c>
      <c r="D279" t="s">
        <v>1064</v>
      </c>
      <c r="E279" t="s">
        <v>1065</v>
      </c>
    </row>
    <row r="280" spans="1:5" x14ac:dyDescent="0.2">
      <c r="A280" t="s">
        <v>426</v>
      </c>
      <c r="B280" s="16">
        <v>44986</v>
      </c>
      <c r="C280" t="s">
        <v>1042</v>
      </c>
      <c r="D280" t="s">
        <v>1066</v>
      </c>
      <c r="E280" t="s">
        <v>1067</v>
      </c>
    </row>
    <row r="281" spans="1:5" x14ac:dyDescent="0.2">
      <c r="A281" t="s">
        <v>427</v>
      </c>
      <c r="B281" s="16">
        <v>45017</v>
      </c>
      <c r="C281" t="s">
        <v>947</v>
      </c>
      <c r="D281" t="s">
        <v>1068</v>
      </c>
      <c r="E281" t="s">
        <v>1069</v>
      </c>
    </row>
    <row r="282" spans="1:5" x14ac:dyDescent="0.2">
      <c r="A282" t="s">
        <v>428</v>
      </c>
      <c r="B282" s="16">
        <v>45047</v>
      </c>
      <c r="C282" t="s">
        <v>328</v>
      </c>
      <c r="D282" t="s">
        <v>1070</v>
      </c>
      <c r="E282" t="s">
        <v>1071</v>
      </c>
    </row>
    <row r="283" spans="1:5" x14ac:dyDescent="0.2">
      <c r="A283" t="s">
        <v>429</v>
      </c>
      <c r="B283" s="16">
        <v>45078</v>
      </c>
      <c r="C283" t="s">
        <v>452</v>
      </c>
      <c r="D283" t="s">
        <v>1072</v>
      </c>
      <c r="E283" t="s">
        <v>1073</v>
      </c>
    </row>
    <row r="284" spans="1:5" x14ac:dyDescent="0.2">
      <c r="A284" t="s">
        <v>443</v>
      </c>
      <c r="B284" s="16">
        <v>45108</v>
      </c>
      <c r="C284" t="s">
        <v>1051</v>
      </c>
      <c r="D284" t="s">
        <v>1074</v>
      </c>
      <c r="E284" t="s">
        <v>1075</v>
      </c>
    </row>
    <row r="285" spans="1:5" x14ac:dyDescent="0.2">
      <c r="A285" t="s">
        <v>444</v>
      </c>
      <c r="B285" s="16">
        <v>45139</v>
      </c>
      <c r="C285" t="s">
        <v>441</v>
      </c>
      <c r="D285" t="s">
        <v>1076</v>
      </c>
      <c r="E285" t="s">
        <v>1077</v>
      </c>
    </row>
    <row r="286" spans="1:5" x14ac:dyDescent="0.2">
      <c r="A286" t="s">
        <v>1078</v>
      </c>
      <c r="B286" s="16">
        <v>45170</v>
      </c>
      <c r="C286" t="s">
        <v>1079</v>
      </c>
      <c r="D286" t="s">
        <v>1080</v>
      </c>
      <c r="E286" t="s">
        <v>1081</v>
      </c>
    </row>
    <row r="287" spans="1:5" x14ac:dyDescent="0.2">
      <c r="A287" t="s">
        <v>1082</v>
      </c>
      <c r="B287" s="16">
        <v>45200</v>
      </c>
      <c r="C287" t="s">
        <v>1079</v>
      </c>
      <c r="D287" t="s">
        <v>1083</v>
      </c>
      <c r="E287" t="s">
        <v>1084</v>
      </c>
    </row>
    <row r="288" spans="1:5" x14ac:dyDescent="0.2">
      <c r="A288" t="s">
        <v>1085</v>
      </c>
      <c r="B288" s="16">
        <v>45231</v>
      </c>
      <c r="C288" t="s">
        <v>1086</v>
      </c>
      <c r="D288" t="s">
        <v>1087</v>
      </c>
      <c r="E288" t="s">
        <v>1088</v>
      </c>
    </row>
    <row r="289" spans="1:5" x14ac:dyDescent="0.2">
      <c r="A289" t="s">
        <v>1089</v>
      </c>
      <c r="B289" s="16">
        <v>45261</v>
      </c>
      <c r="C289" t="s">
        <v>448</v>
      </c>
      <c r="D289" t="s">
        <v>1090</v>
      </c>
      <c r="E289" t="s">
        <v>1091</v>
      </c>
    </row>
    <row r="290" spans="1:5" x14ac:dyDescent="0.2">
      <c r="A290" t="s">
        <v>1092</v>
      </c>
      <c r="B290" s="16">
        <v>45292</v>
      </c>
      <c r="C290" t="s">
        <v>420</v>
      </c>
      <c r="D290" t="s">
        <v>1093</v>
      </c>
      <c r="E290" t="s">
        <v>1094</v>
      </c>
    </row>
    <row r="291" spans="1:5" x14ac:dyDescent="0.2">
      <c r="A291" t="s">
        <v>1095</v>
      </c>
      <c r="B291" s="16">
        <v>45323</v>
      </c>
      <c r="C291" t="s">
        <v>1096</v>
      </c>
      <c r="D291" t="s">
        <v>1097</v>
      </c>
      <c r="E291" t="s">
        <v>1098</v>
      </c>
    </row>
    <row r="292" spans="1:5" x14ac:dyDescent="0.2">
      <c r="A292" t="s">
        <v>1099</v>
      </c>
      <c r="B292" s="16">
        <v>45352</v>
      </c>
      <c r="C292" t="s">
        <v>415</v>
      </c>
      <c r="D292" t="s">
        <v>1100</v>
      </c>
      <c r="E292" t="s">
        <v>1101</v>
      </c>
    </row>
    <row r="293" spans="1:5" x14ac:dyDescent="0.2">
      <c r="A293" t="s">
        <v>1102</v>
      </c>
      <c r="B293" s="16">
        <v>45383</v>
      </c>
      <c r="C293" t="s">
        <v>449</v>
      </c>
      <c r="D293" t="s">
        <v>1103</v>
      </c>
      <c r="E293" t="s">
        <v>1104</v>
      </c>
    </row>
    <row r="294" spans="1:5" x14ac:dyDescent="0.2">
      <c r="A294" t="s">
        <v>1105</v>
      </c>
      <c r="B294" s="16">
        <v>45413</v>
      </c>
      <c r="C294" t="s">
        <v>414</v>
      </c>
      <c r="D294" t="s">
        <v>1106</v>
      </c>
      <c r="E294" t="s">
        <v>1107</v>
      </c>
    </row>
    <row r="295" spans="1:5" x14ac:dyDescent="0.2">
      <c r="A295" t="s">
        <v>1108</v>
      </c>
      <c r="B295" s="16">
        <v>45444</v>
      </c>
      <c r="C295" t="s">
        <v>440</v>
      </c>
      <c r="D295" t="s">
        <v>1109</v>
      </c>
      <c r="E295" t="s">
        <v>1110</v>
      </c>
    </row>
    <row r="296" spans="1:5" x14ac:dyDescent="0.2">
      <c r="A296" t="s">
        <v>1111</v>
      </c>
      <c r="B296" s="16">
        <v>45474</v>
      </c>
      <c r="C296" t="s">
        <v>448</v>
      </c>
      <c r="D296" t="s">
        <v>1112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6"/>
  <sheetViews>
    <sheetView topLeftCell="A82" workbookViewId="0">
      <selection activeCell="E87" sqref="E87:F89"/>
    </sheetView>
  </sheetViews>
  <sheetFormatPr baseColWidth="10" defaultColWidth="8.83203125" defaultRowHeight="15" x14ac:dyDescent="0.2"/>
  <cols>
    <col min="1" max="1" width="9.6640625" customWidth="1"/>
    <col min="2" max="2" width="9.83203125" customWidth="1"/>
    <col min="3" max="3" width="12.6640625" bestFit="1" customWidth="1"/>
    <col min="5" max="5" width="9.5" bestFit="1" customWidth="1"/>
  </cols>
  <sheetData>
    <row r="1" spans="1:6" x14ac:dyDescent="0.2">
      <c r="A1" t="s">
        <v>0</v>
      </c>
      <c r="B1" t="s">
        <v>4</v>
      </c>
      <c r="C1" t="s">
        <v>5</v>
      </c>
      <c r="E1" t="s">
        <v>0</v>
      </c>
      <c r="F1" t="s">
        <v>371</v>
      </c>
    </row>
    <row r="2" spans="1:6" x14ac:dyDescent="0.2">
      <c r="A2" s="3">
        <v>33239</v>
      </c>
      <c r="B2" s="11">
        <v>1</v>
      </c>
      <c r="C2" s="5">
        <v>1</v>
      </c>
      <c r="E2" s="3">
        <f>DATE(YEAR(Parameters!B$7),ROW($E2)-1,1)</f>
        <v>41275</v>
      </c>
      <c r="F2">
        <f>IF(VLOOKUP(E2, $A:$B, 2)=0,1,0)</f>
        <v>1</v>
      </c>
    </row>
    <row r="3" spans="1:6" x14ac:dyDescent="0.2">
      <c r="A3" s="3">
        <v>33270</v>
      </c>
      <c r="B3" s="11">
        <v>1</v>
      </c>
      <c r="C3" s="5">
        <v>1</v>
      </c>
      <c r="E3" s="3">
        <f>DATE(YEAR(Parameters!B$7),ROW($E3)-1,1)</f>
        <v>41306</v>
      </c>
      <c r="F3">
        <f t="shared" ref="F3:F66" si="0">IF(VLOOKUP(E3, $A:$B, 2)=0,1,0)</f>
        <v>1</v>
      </c>
    </row>
    <row r="4" spans="1:6" x14ac:dyDescent="0.2">
      <c r="A4" s="3">
        <v>33298</v>
      </c>
      <c r="B4" s="11">
        <v>1</v>
      </c>
      <c r="C4" s="5">
        <v>1</v>
      </c>
      <c r="E4" s="3">
        <f>DATE(YEAR(Parameters!B$7),ROW($E4)-1,1)</f>
        <v>41334</v>
      </c>
      <c r="F4">
        <f t="shared" si="0"/>
        <v>1</v>
      </c>
    </row>
    <row r="5" spans="1:6" x14ac:dyDescent="0.2">
      <c r="A5" s="3">
        <v>33329</v>
      </c>
      <c r="B5" s="11">
        <v>0</v>
      </c>
      <c r="C5" s="5">
        <v>1</v>
      </c>
      <c r="E5" s="3">
        <f>DATE(YEAR(Parameters!B$7),ROW($E5)-1,1)</f>
        <v>41365</v>
      </c>
      <c r="F5">
        <f t="shared" si="0"/>
        <v>1</v>
      </c>
    </row>
    <row r="6" spans="1:6" x14ac:dyDescent="0.2">
      <c r="A6" s="3">
        <v>33359</v>
      </c>
      <c r="B6" s="11">
        <v>0</v>
      </c>
      <c r="C6" s="5">
        <v>1</v>
      </c>
      <c r="E6" s="3">
        <f>DATE(YEAR(Parameters!B$7),ROW($E6)-1,1)</f>
        <v>41395</v>
      </c>
      <c r="F6">
        <f t="shared" si="0"/>
        <v>1</v>
      </c>
    </row>
    <row r="7" spans="1:6" x14ac:dyDescent="0.2">
      <c r="A7" s="3">
        <v>33390</v>
      </c>
      <c r="B7" s="11">
        <v>0</v>
      </c>
      <c r="C7" s="5">
        <v>1</v>
      </c>
      <c r="E7" s="3">
        <f>DATE(YEAR(Parameters!B$7),ROW($E7)-1,1)</f>
        <v>41426</v>
      </c>
      <c r="F7">
        <f t="shared" si="0"/>
        <v>1</v>
      </c>
    </row>
    <row r="8" spans="1:6" x14ac:dyDescent="0.2">
      <c r="A8" s="3">
        <v>33420</v>
      </c>
      <c r="B8" s="11">
        <v>0</v>
      </c>
      <c r="C8" s="5">
        <v>1</v>
      </c>
      <c r="E8" s="3">
        <f>DATE(YEAR(Parameters!B$7),ROW($E8)-1,1)</f>
        <v>41456</v>
      </c>
      <c r="F8">
        <f t="shared" si="0"/>
        <v>1</v>
      </c>
    </row>
    <row r="9" spans="1:6" x14ac:dyDescent="0.2">
      <c r="A9" s="3">
        <v>33451</v>
      </c>
      <c r="B9" s="11">
        <v>0</v>
      </c>
      <c r="C9" s="5">
        <v>1</v>
      </c>
      <c r="E9" s="3">
        <f>DATE(YEAR(Parameters!B$7),ROW($E9)-1,1)</f>
        <v>41487</v>
      </c>
      <c r="F9">
        <f t="shared" si="0"/>
        <v>1</v>
      </c>
    </row>
    <row r="10" spans="1:6" x14ac:dyDescent="0.2">
      <c r="A10" s="3">
        <v>33482</v>
      </c>
      <c r="B10" s="11">
        <v>0</v>
      </c>
      <c r="C10" s="5">
        <v>1</v>
      </c>
      <c r="E10" s="3">
        <f>DATE(YEAR(Parameters!B$7),ROW($E10)-1,1)</f>
        <v>41518</v>
      </c>
      <c r="F10">
        <f t="shared" si="0"/>
        <v>1</v>
      </c>
    </row>
    <row r="11" spans="1:6" x14ac:dyDescent="0.2">
      <c r="A11" s="3">
        <v>33512</v>
      </c>
      <c r="B11" s="11">
        <v>0</v>
      </c>
      <c r="C11" s="5">
        <v>1</v>
      </c>
      <c r="E11" s="3">
        <f>DATE(YEAR(Parameters!B$7),ROW($E11)-1,1)</f>
        <v>41548</v>
      </c>
      <c r="F11">
        <f t="shared" si="0"/>
        <v>1</v>
      </c>
    </row>
    <row r="12" spans="1:6" x14ac:dyDescent="0.2">
      <c r="A12" s="3">
        <v>33543</v>
      </c>
      <c r="B12" s="11">
        <v>0</v>
      </c>
      <c r="C12" s="5">
        <v>1</v>
      </c>
      <c r="E12" s="3">
        <f>DATE(YEAR(Parameters!B$7),ROW($E12)-1,1)</f>
        <v>41579</v>
      </c>
      <c r="F12">
        <f t="shared" si="0"/>
        <v>1</v>
      </c>
    </row>
    <row r="13" spans="1:6" x14ac:dyDescent="0.2">
      <c r="A13" s="3">
        <v>33573</v>
      </c>
      <c r="B13" s="11">
        <v>0</v>
      </c>
      <c r="C13" s="5">
        <v>1</v>
      </c>
      <c r="E13" s="3">
        <f>DATE(YEAR(Parameters!B$7),ROW($E13)-1,1)</f>
        <v>41609</v>
      </c>
      <c r="F13">
        <f t="shared" si="0"/>
        <v>1</v>
      </c>
    </row>
    <row r="14" spans="1:6" x14ac:dyDescent="0.2">
      <c r="A14" s="3">
        <v>33604</v>
      </c>
      <c r="B14" s="11">
        <v>0</v>
      </c>
      <c r="C14" s="5">
        <v>0</v>
      </c>
      <c r="E14" s="3">
        <f>DATE(YEAR(Parameters!B$7),ROW($E14)-1,1)</f>
        <v>41640</v>
      </c>
      <c r="F14">
        <f t="shared" si="0"/>
        <v>1</v>
      </c>
    </row>
    <row r="15" spans="1:6" x14ac:dyDescent="0.2">
      <c r="A15" s="3">
        <v>33635</v>
      </c>
      <c r="B15" s="11">
        <v>0</v>
      </c>
      <c r="C15" s="5">
        <v>0</v>
      </c>
      <c r="E15" s="3">
        <f>DATE(YEAR(Parameters!B$7),ROW($E15)-1,1)</f>
        <v>41671</v>
      </c>
      <c r="F15">
        <f t="shared" si="0"/>
        <v>1</v>
      </c>
    </row>
    <row r="16" spans="1:6" x14ac:dyDescent="0.2">
      <c r="A16" s="3">
        <v>33664</v>
      </c>
      <c r="B16" s="11">
        <v>0</v>
      </c>
      <c r="C16" s="5">
        <v>0</v>
      </c>
      <c r="E16" s="3">
        <f>DATE(YEAR(Parameters!B$7),ROW($E16)-1,1)</f>
        <v>41699</v>
      </c>
      <c r="F16">
        <f t="shared" si="0"/>
        <v>1</v>
      </c>
    </row>
    <row r="17" spans="1:6" x14ac:dyDescent="0.2">
      <c r="A17" s="3">
        <v>33695</v>
      </c>
      <c r="B17" s="11">
        <v>0</v>
      </c>
      <c r="C17" s="5">
        <v>0</v>
      </c>
      <c r="E17" s="3">
        <f>DATE(YEAR(Parameters!B$7),ROW($E17)-1,1)</f>
        <v>41730</v>
      </c>
      <c r="F17">
        <f t="shared" si="0"/>
        <v>1</v>
      </c>
    </row>
    <row r="18" spans="1:6" x14ac:dyDescent="0.2">
      <c r="A18" s="3">
        <v>33725</v>
      </c>
      <c r="B18" s="11">
        <v>0</v>
      </c>
      <c r="C18" s="5">
        <v>0</v>
      </c>
      <c r="E18" s="3">
        <f>DATE(YEAR(Parameters!B$7),ROW($E18)-1,1)</f>
        <v>41760</v>
      </c>
      <c r="F18">
        <f t="shared" si="0"/>
        <v>1</v>
      </c>
    </row>
    <row r="19" spans="1:6" x14ac:dyDescent="0.2">
      <c r="A19" s="3">
        <v>33756</v>
      </c>
      <c r="B19" s="11">
        <v>0</v>
      </c>
      <c r="C19" s="5">
        <v>0</v>
      </c>
      <c r="E19" s="3">
        <f>DATE(YEAR(Parameters!B$7),ROW($E19)-1,1)</f>
        <v>41791</v>
      </c>
      <c r="F19">
        <f t="shared" si="0"/>
        <v>1</v>
      </c>
    </row>
    <row r="20" spans="1:6" x14ac:dyDescent="0.2">
      <c r="A20" s="3">
        <v>33786</v>
      </c>
      <c r="B20" s="11">
        <v>0</v>
      </c>
      <c r="C20" s="5">
        <v>0</v>
      </c>
      <c r="E20" s="3">
        <f>DATE(YEAR(Parameters!B$7),ROW($E20)-1,1)</f>
        <v>41821</v>
      </c>
      <c r="F20">
        <f t="shared" si="0"/>
        <v>1</v>
      </c>
    </row>
    <row r="21" spans="1:6" x14ac:dyDescent="0.2">
      <c r="A21" s="3">
        <v>33817</v>
      </c>
      <c r="B21" s="11">
        <v>0</v>
      </c>
      <c r="C21" s="5">
        <v>0</v>
      </c>
      <c r="E21" s="3">
        <f>DATE(YEAR(Parameters!B$7),ROW($E21)-1,1)</f>
        <v>41852</v>
      </c>
      <c r="F21">
        <f t="shared" si="0"/>
        <v>1</v>
      </c>
    </row>
    <row r="22" spans="1:6" x14ac:dyDescent="0.2">
      <c r="A22" s="3">
        <v>33848</v>
      </c>
      <c r="B22" s="11">
        <v>0</v>
      </c>
      <c r="C22" s="5">
        <v>0</v>
      </c>
      <c r="E22" s="3">
        <f>DATE(YEAR(Parameters!B$7),ROW($E22)-1,1)</f>
        <v>41883</v>
      </c>
      <c r="F22">
        <f t="shared" si="0"/>
        <v>1</v>
      </c>
    </row>
    <row r="23" spans="1:6" x14ac:dyDescent="0.2">
      <c r="A23" s="3">
        <v>33878</v>
      </c>
      <c r="B23" s="11">
        <v>0</v>
      </c>
      <c r="C23" s="5">
        <v>0</v>
      </c>
      <c r="E23" s="3">
        <f>DATE(YEAR(Parameters!B$7),ROW($E23)-1,1)</f>
        <v>41913</v>
      </c>
      <c r="F23">
        <f t="shared" si="0"/>
        <v>1</v>
      </c>
    </row>
    <row r="24" spans="1:6" x14ac:dyDescent="0.2">
      <c r="A24" s="3">
        <v>33909</v>
      </c>
      <c r="B24" s="11">
        <v>0</v>
      </c>
      <c r="C24" s="5">
        <v>0</v>
      </c>
      <c r="E24" s="3">
        <f>DATE(YEAR(Parameters!B$7),ROW($E24)-1,1)</f>
        <v>41944</v>
      </c>
      <c r="F24">
        <f t="shared" si="0"/>
        <v>1</v>
      </c>
    </row>
    <row r="25" spans="1:6" x14ac:dyDescent="0.2">
      <c r="A25" s="3">
        <v>33939</v>
      </c>
      <c r="B25" s="11">
        <v>0</v>
      </c>
      <c r="C25" s="5">
        <v>0</v>
      </c>
      <c r="E25" s="3">
        <f>DATE(YEAR(Parameters!B$7),ROW($E25)-1,1)</f>
        <v>41974</v>
      </c>
      <c r="F25">
        <f t="shared" si="0"/>
        <v>1</v>
      </c>
    </row>
    <row r="26" spans="1:6" x14ac:dyDescent="0.2">
      <c r="A26" s="3">
        <v>33970</v>
      </c>
      <c r="B26" s="11">
        <v>0</v>
      </c>
      <c r="C26" s="5">
        <v>0</v>
      </c>
      <c r="E26" s="3">
        <f>DATE(YEAR(Parameters!B$7),ROW($E26)-1,1)</f>
        <v>42005</v>
      </c>
      <c r="F26">
        <f t="shared" si="0"/>
        <v>1</v>
      </c>
    </row>
    <row r="27" spans="1:6" x14ac:dyDescent="0.2">
      <c r="A27" s="3">
        <v>34001</v>
      </c>
      <c r="B27" s="11">
        <v>0</v>
      </c>
      <c r="C27" s="5">
        <v>0</v>
      </c>
      <c r="E27" s="3">
        <f>DATE(YEAR(Parameters!B$7),ROW($E27)-1,1)</f>
        <v>42036</v>
      </c>
      <c r="F27">
        <f t="shared" si="0"/>
        <v>1</v>
      </c>
    </row>
    <row r="28" spans="1:6" x14ac:dyDescent="0.2">
      <c r="A28" s="3">
        <v>34029</v>
      </c>
      <c r="B28" s="11">
        <v>0</v>
      </c>
      <c r="C28" s="5">
        <v>0</v>
      </c>
      <c r="E28" s="3">
        <f>DATE(YEAR(Parameters!B$7),ROW($E28)-1,1)</f>
        <v>42064</v>
      </c>
      <c r="F28">
        <f t="shared" si="0"/>
        <v>1</v>
      </c>
    </row>
    <row r="29" spans="1:6" x14ac:dyDescent="0.2">
      <c r="A29" s="3">
        <v>34060</v>
      </c>
      <c r="B29" s="11">
        <v>0</v>
      </c>
      <c r="C29" s="5">
        <v>0</v>
      </c>
      <c r="E29" s="3">
        <f>DATE(YEAR(Parameters!B$7),ROW($E29)-1,1)</f>
        <v>42095</v>
      </c>
      <c r="F29">
        <f t="shared" si="0"/>
        <v>1</v>
      </c>
    </row>
    <row r="30" spans="1:6" x14ac:dyDescent="0.2">
      <c r="A30" s="3">
        <v>34090</v>
      </c>
      <c r="B30" s="11">
        <v>0</v>
      </c>
      <c r="C30" s="5">
        <v>0</v>
      </c>
      <c r="E30" s="3">
        <f>DATE(YEAR(Parameters!B$7),ROW($E30)-1,1)</f>
        <v>42125</v>
      </c>
      <c r="F30">
        <f t="shared" si="0"/>
        <v>1</v>
      </c>
    </row>
    <row r="31" spans="1:6" x14ac:dyDescent="0.2">
      <c r="A31" s="3">
        <v>34121</v>
      </c>
      <c r="B31" s="11">
        <v>0</v>
      </c>
      <c r="C31" s="5">
        <v>0</v>
      </c>
      <c r="E31" s="3">
        <f>DATE(YEAR(Parameters!B$7),ROW($E31)-1,1)</f>
        <v>42156</v>
      </c>
      <c r="F31">
        <f t="shared" si="0"/>
        <v>1</v>
      </c>
    </row>
    <row r="32" spans="1:6" x14ac:dyDescent="0.2">
      <c r="A32" s="3">
        <v>34151</v>
      </c>
      <c r="B32" s="11">
        <v>0</v>
      </c>
      <c r="C32" s="5">
        <v>0</v>
      </c>
      <c r="E32" s="3">
        <f>DATE(YEAR(Parameters!B$7),ROW($E32)-1,1)</f>
        <v>42186</v>
      </c>
      <c r="F32">
        <f t="shared" si="0"/>
        <v>1</v>
      </c>
    </row>
    <row r="33" spans="1:6" x14ac:dyDescent="0.2">
      <c r="A33" s="3">
        <v>34182</v>
      </c>
      <c r="B33" s="11">
        <v>0</v>
      </c>
      <c r="C33" s="5">
        <v>0</v>
      </c>
      <c r="E33" s="3">
        <f>DATE(YEAR(Parameters!B$7),ROW($E33)-1,1)</f>
        <v>42217</v>
      </c>
      <c r="F33">
        <f t="shared" si="0"/>
        <v>1</v>
      </c>
    </row>
    <row r="34" spans="1:6" x14ac:dyDescent="0.2">
      <c r="A34" s="3">
        <v>34213</v>
      </c>
      <c r="B34" s="11">
        <v>0</v>
      </c>
      <c r="C34" s="5">
        <v>0</v>
      </c>
      <c r="E34" s="3">
        <f>DATE(YEAR(Parameters!B$7),ROW($E34)-1,1)</f>
        <v>42248</v>
      </c>
      <c r="F34">
        <f t="shared" si="0"/>
        <v>1</v>
      </c>
    </row>
    <row r="35" spans="1:6" x14ac:dyDescent="0.2">
      <c r="A35" s="3">
        <v>34243</v>
      </c>
      <c r="B35" s="11">
        <v>0</v>
      </c>
      <c r="C35" s="5">
        <v>0</v>
      </c>
      <c r="E35" s="3">
        <f>DATE(YEAR(Parameters!B$7),ROW($E35)-1,1)</f>
        <v>42278</v>
      </c>
      <c r="F35">
        <f t="shared" si="0"/>
        <v>1</v>
      </c>
    </row>
    <row r="36" spans="1:6" x14ac:dyDescent="0.2">
      <c r="A36" s="3">
        <v>34274</v>
      </c>
      <c r="B36" s="11">
        <v>0</v>
      </c>
      <c r="C36" s="5">
        <v>0</v>
      </c>
      <c r="E36" s="3">
        <f>DATE(YEAR(Parameters!B$7),ROW($E36)-1,1)</f>
        <v>42309</v>
      </c>
      <c r="F36">
        <f t="shared" si="0"/>
        <v>1</v>
      </c>
    </row>
    <row r="37" spans="1:6" x14ac:dyDescent="0.2">
      <c r="A37" s="3">
        <v>34304</v>
      </c>
      <c r="B37" s="11">
        <v>0</v>
      </c>
      <c r="C37" s="5">
        <v>0</v>
      </c>
      <c r="E37" s="3">
        <f>DATE(YEAR(Parameters!B$7),ROW($E37)-1,1)</f>
        <v>42339</v>
      </c>
      <c r="F37">
        <f t="shared" si="0"/>
        <v>1</v>
      </c>
    </row>
    <row r="38" spans="1:6" x14ac:dyDescent="0.2">
      <c r="A38" s="3">
        <v>34335</v>
      </c>
      <c r="B38" s="11">
        <v>0</v>
      </c>
      <c r="C38" s="5">
        <v>0</v>
      </c>
      <c r="E38" s="3">
        <f>DATE(YEAR(Parameters!B$7),ROW($E38)-1,1)</f>
        <v>42370</v>
      </c>
      <c r="F38">
        <f t="shared" si="0"/>
        <v>1</v>
      </c>
    </row>
    <row r="39" spans="1:6" x14ac:dyDescent="0.2">
      <c r="A39" s="3">
        <v>34366</v>
      </c>
      <c r="B39" s="11">
        <v>0</v>
      </c>
      <c r="C39" s="5">
        <v>0</v>
      </c>
      <c r="E39" s="3">
        <f>DATE(YEAR(Parameters!B$7),ROW($E39)-1,1)</f>
        <v>42401</v>
      </c>
      <c r="F39">
        <f t="shared" si="0"/>
        <v>1</v>
      </c>
    </row>
    <row r="40" spans="1:6" x14ac:dyDescent="0.2">
      <c r="A40" s="3">
        <v>34394</v>
      </c>
      <c r="B40" s="11">
        <v>0</v>
      </c>
      <c r="C40" s="5">
        <v>0</v>
      </c>
      <c r="E40" s="3">
        <f>DATE(YEAR(Parameters!B$7),ROW($E40)-1,1)</f>
        <v>42430</v>
      </c>
      <c r="F40">
        <f t="shared" si="0"/>
        <v>1</v>
      </c>
    </row>
    <row r="41" spans="1:6" x14ac:dyDescent="0.2">
      <c r="A41" s="3">
        <v>34425</v>
      </c>
      <c r="B41" s="11">
        <v>0</v>
      </c>
      <c r="C41" s="5">
        <v>0</v>
      </c>
      <c r="E41" s="3">
        <f>DATE(YEAR(Parameters!B$7),ROW($E41)-1,1)</f>
        <v>42461</v>
      </c>
      <c r="F41">
        <f t="shared" si="0"/>
        <v>1</v>
      </c>
    </row>
    <row r="42" spans="1:6" x14ac:dyDescent="0.2">
      <c r="A42" s="3">
        <v>34455</v>
      </c>
      <c r="B42" s="11">
        <v>0</v>
      </c>
      <c r="C42" s="5">
        <v>0</v>
      </c>
      <c r="E42" s="3">
        <f>DATE(YEAR(Parameters!B$7),ROW($E42)-1,1)</f>
        <v>42491</v>
      </c>
      <c r="F42">
        <f t="shared" si="0"/>
        <v>1</v>
      </c>
    </row>
    <row r="43" spans="1:6" x14ac:dyDescent="0.2">
      <c r="A43" s="3">
        <v>34486</v>
      </c>
      <c r="B43" s="11">
        <v>0</v>
      </c>
      <c r="C43" s="5">
        <v>0</v>
      </c>
      <c r="E43" s="3">
        <f>DATE(YEAR(Parameters!B$7),ROW($E43)-1,1)</f>
        <v>42522</v>
      </c>
      <c r="F43">
        <f t="shared" si="0"/>
        <v>1</v>
      </c>
    </row>
    <row r="44" spans="1:6" x14ac:dyDescent="0.2">
      <c r="A44" s="3">
        <v>34516</v>
      </c>
      <c r="B44" s="11">
        <v>0</v>
      </c>
      <c r="C44" s="5">
        <v>0</v>
      </c>
      <c r="E44" s="3">
        <f>DATE(YEAR(Parameters!B$7),ROW($E44)-1,1)</f>
        <v>42552</v>
      </c>
      <c r="F44">
        <f t="shared" si="0"/>
        <v>1</v>
      </c>
    </row>
    <row r="45" spans="1:6" x14ac:dyDescent="0.2">
      <c r="A45" s="3">
        <v>34547</v>
      </c>
      <c r="B45" s="11">
        <v>0</v>
      </c>
      <c r="C45" s="5">
        <v>0</v>
      </c>
      <c r="E45" s="3">
        <f>DATE(YEAR(Parameters!B$7),ROW($E45)-1,1)</f>
        <v>42583</v>
      </c>
      <c r="F45">
        <f t="shared" si="0"/>
        <v>1</v>
      </c>
    </row>
    <row r="46" spans="1:6" x14ac:dyDescent="0.2">
      <c r="A46" s="3">
        <v>34578</v>
      </c>
      <c r="B46" s="11">
        <v>0</v>
      </c>
      <c r="C46" s="5">
        <v>0</v>
      </c>
      <c r="E46" s="3">
        <f>DATE(YEAR(Parameters!B$7),ROW($E46)-1,1)</f>
        <v>42614</v>
      </c>
      <c r="F46">
        <f t="shared" si="0"/>
        <v>1</v>
      </c>
    </row>
    <row r="47" spans="1:6" x14ac:dyDescent="0.2">
      <c r="A47" s="3">
        <v>34608</v>
      </c>
      <c r="B47" s="11">
        <v>0</v>
      </c>
      <c r="C47" s="5">
        <v>0</v>
      </c>
      <c r="E47" s="3">
        <f>DATE(YEAR(Parameters!B$7),ROW($E47)-1,1)</f>
        <v>42644</v>
      </c>
      <c r="F47">
        <f t="shared" si="0"/>
        <v>1</v>
      </c>
    </row>
    <row r="48" spans="1:6" x14ac:dyDescent="0.2">
      <c r="A48" s="3">
        <v>34639</v>
      </c>
      <c r="B48" s="11">
        <v>0</v>
      </c>
      <c r="C48" s="5">
        <v>0</v>
      </c>
      <c r="E48" s="3">
        <f>DATE(YEAR(Parameters!B$7),ROW($E48)-1,1)</f>
        <v>42675</v>
      </c>
      <c r="F48">
        <f t="shared" si="0"/>
        <v>1</v>
      </c>
    </row>
    <row r="49" spans="1:6" x14ac:dyDescent="0.2">
      <c r="A49" s="3">
        <v>34669</v>
      </c>
      <c r="B49" s="11">
        <v>0</v>
      </c>
      <c r="C49" s="5">
        <v>1</v>
      </c>
      <c r="E49" s="3">
        <f>DATE(YEAR(Parameters!B$7),ROW($E49)-1,1)</f>
        <v>42705</v>
      </c>
      <c r="F49">
        <f t="shared" si="0"/>
        <v>1</v>
      </c>
    </row>
    <row r="50" spans="1:6" x14ac:dyDescent="0.2">
      <c r="A50" s="3">
        <v>34700</v>
      </c>
      <c r="B50" s="11">
        <v>0</v>
      </c>
      <c r="C50" s="5">
        <v>1</v>
      </c>
      <c r="E50" s="3">
        <f>DATE(YEAR(Parameters!B$7),ROW($E50)-1,1)</f>
        <v>42736</v>
      </c>
      <c r="F50">
        <f t="shared" si="0"/>
        <v>1</v>
      </c>
    </row>
    <row r="51" spans="1:6" x14ac:dyDescent="0.2">
      <c r="A51" s="3">
        <v>34731</v>
      </c>
      <c r="B51" s="11">
        <v>0</v>
      </c>
      <c r="C51" s="5">
        <v>1</v>
      </c>
      <c r="E51" s="3">
        <f>DATE(YEAR(Parameters!B$7),ROW($E51)-1,1)</f>
        <v>42767</v>
      </c>
      <c r="F51">
        <f t="shared" si="0"/>
        <v>1</v>
      </c>
    </row>
    <row r="52" spans="1:6" x14ac:dyDescent="0.2">
      <c r="A52" s="3">
        <v>34759</v>
      </c>
      <c r="B52" s="11">
        <v>0</v>
      </c>
      <c r="C52" s="5">
        <v>1</v>
      </c>
      <c r="E52" s="3">
        <f>DATE(YEAR(Parameters!B$7),ROW($E52)-1,1)</f>
        <v>42795</v>
      </c>
      <c r="F52">
        <f t="shared" si="0"/>
        <v>1</v>
      </c>
    </row>
    <row r="53" spans="1:6" x14ac:dyDescent="0.2">
      <c r="A53" s="3">
        <v>34790</v>
      </c>
      <c r="B53" s="11">
        <v>0</v>
      </c>
      <c r="C53" s="5">
        <v>1</v>
      </c>
      <c r="E53" s="3">
        <f>DATE(YEAR(Parameters!B$7),ROW($E53)-1,1)</f>
        <v>42826</v>
      </c>
      <c r="F53">
        <f t="shared" si="0"/>
        <v>1</v>
      </c>
    </row>
    <row r="54" spans="1:6" x14ac:dyDescent="0.2">
      <c r="A54" s="3">
        <v>34820</v>
      </c>
      <c r="B54" s="11">
        <v>0</v>
      </c>
      <c r="C54" s="5">
        <v>1</v>
      </c>
      <c r="E54" s="3">
        <f>DATE(YEAR(Parameters!B$7),ROW($E54)-1,1)</f>
        <v>42856</v>
      </c>
      <c r="F54">
        <f t="shared" si="0"/>
        <v>1</v>
      </c>
    </row>
    <row r="55" spans="1:6" x14ac:dyDescent="0.2">
      <c r="A55" s="3">
        <v>34851</v>
      </c>
      <c r="B55" s="11">
        <v>0</v>
      </c>
      <c r="C55" s="5">
        <v>1</v>
      </c>
      <c r="E55" s="3">
        <f>DATE(YEAR(Parameters!B$7),ROW($E55)-1,1)</f>
        <v>42887</v>
      </c>
      <c r="F55">
        <f t="shared" si="0"/>
        <v>1</v>
      </c>
    </row>
    <row r="56" spans="1:6" x14ac:dyDescent="0.2">
      <c r="A56" s="3">
        <v>34881</v>
      </c>
      <c r="B56" s="11">
        <v>0</v>
      </c>
      <c r="C56" s="5">
        <v>1</v>
      </c>
      <c r="E56" s="3">
        <f>DATE(YEAR(Parameters!B$7),ROW($E56)-1,1)</f>
        <v>42917</v>
      </c>
      <c r="F56">
        <f t="shared" si="0"/>
        <v>1</v>
      </c>
    </row>
    <row r="57" spans="1:6" x14ac:dyDescent="0.2">
      <c r="A57" s="3">
        <v>34912</v>
      </c>
      <c r="B57" s="11">
        <v>0</v>
      </c>
      <c r="C57" s="5">
        <v>1</v>
      </c>
      <c r="E57" s="3">
        <f>DATE(YEAR(Parameters!B$7),ROW($E57)-1,1)</f>
        <v>42948</v>
      </c>
      <c r="F57">
        <f t="shared" si="0"/>
        <v>1</v>
      </c>
    </row>
    <row r="58" spans="1:6" x14ac:dyDescent="0.2">
      <c r="A58" s="3">
        <v>34943</v>
      </c>
      <c r="B58" s="11">
        <v>0</v>
      </c>
      <c r="C58" s="5">
        <v>1</v>
      </c>
      <c r="E58" s="3">
        <f>DATE(YEAR(Parameters!B$7),ROW($E58)-1,1)</f>
        <v>42979</v>
      </c>
      <c r="F58">
        <f t="shared" si="0"/>
        <v>1</v>
      </c>
    </row>
    <row r="59" spans="1:6" x14ac:dyDescent="0.2">
      <c r="A59" s="3">
        <v>34973</v>
      </c>
      <c r="B59" s="11">
        <v>0</v>
      </c>
      <c r="C59" s="5">
        <v>1</v>
      </c>
      <c r="E59" s="3">
        <f>DATE(YEAR(Parameters!B$7),ROW($E59)-1,1)</f>
        <v>43009</v>
      </c>
      <c r="F59">
        <f t="shared" si="0"/>
        <v>1</v>
      </c>
    </row>
    <row r="60" spans="1:6" x14ac:dyDescent="0.2">
      <c r="A60" s="3">
        <v>35004</v>
      </c>
      <c r="B60" s="11">
        <v>0</v>
      </c>
      <c r="C60" s="5">
        <v>1</v>
      </c>
      <c r="E60" s="3">
        <f>DATE(YEAR(Parameters!B$7),ROW($E60)-1,1)</f>
        <v>43040</v>
      </c>
      <c r="F60">
        <f t="shared" si="0"/>
        <v>1</v>
      </c>
    </row>
    <row r="61" spans="1:6" x14ac:dyDescent="0.2">
      <c r="A61" s="3">
        <v>35034</v>
      </c>
      <c r="B61" s="11">
        <v>0</v>
      </c>
      <c r="C61" s="5">
        <v>1</v>
      </c>
      <c r="E61" s="3">
        <f>DATE(YEAR(Parameters!B$7),ROW($E61)-1,1)</f>
        <v>43070</v>
      </c>
      <c r="F61">
        <f t="shared" si="0"/>
        <v>1</v>
      </c>
    </row>
    <row r="62" spans="1:6" x14ac:dyDescent="0.2">
      <c r="A62" s="3">
        <v>35065</v>
      </c>
      <c r="B62" s="11">
        <v>0</v>
      </c>
      <c r="C62" s="5">
        <v>1</v>
      </c>
      <c r="E62" s="3">
        <f>DATE(YEAR(Parameters!B$7),ROW($E62)-1,1)</f>
        <v>43101</v>
      </c>
      <c r="F62">
        <f t="shared" si="0"/>
        <v>1</v>
      </c>
    </row>
    <row r="63" spans="1:6" x14ac:dyDescent="0.2">
      <c r="A63" s="3">
        <v>35096</v>
      </c>
      <c r="B63" s="11">
        <v>0</v>
      </c>
      <c r="C63" s="5">
        <v>1</v>
      </c>
      <c r="E63" s="3">
        <f>DATE(YEAR(Parameters!B$7),ROW($E63)-1,1)</f>
        <v>43132</v>
      </c>
      <c r="F63">
        <f t="shared" si="0"/>
        <v>1</v>
      </c>
    </row>
    <row r="64" spans="1:6" x14ac:dyDescent="0.2">
      <c r="A64" s="3">
        <v>35125</v>
      </c>
      <c r="B64" s="11">
        <v>0</v>
      </c>
      <c r="C64" s="5">
        <v>1</v>
      </c>
      <c r="E64" s="3">
        <f>DATE(YEAR(Parameters!B$7),ROW($E64)-1,1)</f>
        <v>43160</v>
      </c>
      <c r="F64">
        <f t="shared" si="0"/>
        <v>1</v>
      </c>
    </row>
    <row r="65" spans="1:6" x14ac:dyDescent="0.2">
      <c r="A65" s="3">
        <v>35156</v>
      </c>
      <c r="B65" s="11">
        <v>0</v>
      </c>
      <c r="C65" s="5">
        <v>1</v>
      </c>
      <c r="E65" s="3">
        <f>DATE(YEAR(Parameters!B$7),ROW($E65)-1,1)</f>
        <v>43191</v>
      </c>
      <c r="F65">
        <f t="shared" si="0"/>
        <v>1</v>
      </c>
    </row>
    <row r="66" spans="1:6" x14ac:dyDescent="0.2">
      <c r="A66" s="3">
        <v>35186</v>
      </c>
      <c r="B66" s="11">
        <v>0</v>
      </c>
      <c r="C66" s="5">
        <v>1</v>
      </c>
      <c r="E66" s="3">
        <f>DATE(YEAR(Parameters!B$7),ROW($E66)-1,1)</f>
        <v>43221</v>
      </c>
      <c r="F66">
        <f t="shared" si="0"/>
        <v>1</v>
      </c>
    </row>
    <row r="67" spans="1:6" x14ac:dyDescent="0.2">
      <c r="A67" s="3">
        <v>35217</v>
      </c>
      <c r="B67" s="11">
        <v>0</v>
      </c>
      <c r="C67" s="5">
        <v>1</v>
      </c>
      <c r="E67" s="3">
        <f>DATE(YEAR(Parameters!B$7),ROW($E67)-1,1)</f>
        <v>43252</v>
      </c>
      <c r="F67">
        <f t="shared" ref="F67:F130" si="1">IF(VLOOKUP(E67, $A:$B, 2)=0,1,0)</f>
        <v>1</v>
      </c>
    </row>
    <row r="68" spans="1:6" x14ac:dyDescent="0.2">
      <c r="A68" s="3">
        <v>35247</v>
      </c>
      <c r="B68" s="11">
        <v>0</v>
      </c>
      <c r="C68" s="5">
        <v>1</v>
      </c>
      <c r="E68" s="3">
        <f>DATE(YEAR(Parameters!B$7),ROW($E68)-1,1)</f>
        <v>43282</v>
      </c>
      <c r="F68">
        <f t="shared" si="1"/>
        <v>1</v>
      </c>
    </row>
    <row r="69" spans="1:6" x14ac:dyDescent="0.2">
      <c r="A69" s="3">
        <v>35278</v>
      </c>
      <c r="B69" s="11">
        <v>0</v>
      </c>
      <c r="C69" s="5">
        <v>1</v>
      </c>
      <c r="E69" s="3">
        <f>DATE(YEAR(Parameters!B$7),ROW($E69)-1,1)</f>
        <v>43313</v>
      </c>
      <c r="F69">
        <f t="shared" si="1"/>
        <v>1</v>
      </c>
    </row>
    <row r="70" spans="1:6" x14ac:dyDescent="0.2">
      <c r="A70" s="3">
        <v>35309</v>
      </c>
      <c r="B70" s="11">
        <v>0</v>
      </c>
      <c r="C70" s="5">
        <v>1</v>
      </c>
      <c r="E70" s="3">
        <f>DATE(YEAR(Parameters!B$7),ROW($E70)-1,1)</f>
        <v>43344</v>
      </c>
      <c r="F70">
        <f t="shared" si="1"/>
        <v>1</v>
      </c>
    </row>
    <row r="71" spans="1:6" x14ac:dyDescent="0.2">
      <c r="A71" s="3">
        <v>35339</v>
      </c>
      <c r="B71" s="11">
        <v>0</v>
      </c>
      <c r="C71" s="5">
        <v>1</v>
      </c>
      <c r="E71" s="3">
        <f>DATE(YEAR(Parameters!B$7),ROW($E71)-1,1)</f>
        <v>43374</v>
      </c>
      <c r="F71">
        <f t="shared" si="1"/>
        <v>1</v>
      </c>
    </row>
    <row r="72" spans="1:6" x14ac:dyDescent="0.2">
      <c r="A72" s="3">
        <v>35370</v>
      </c>
      <c r="B72" s="11">
        <v>0</v>
      </c>
      <c r="C72" s="5">
        <v>1</v>
      </c>
      <c r="E72" s="3">
        <f>DATE(YEAR(Parameters!B$7),ROW($E72)-1,1)</f>
        <v>43405</v>
      </c>
      <c r="F72">
        <f t="shared" si="1"/>
        <v>1</v>
      </c>
    </row>
    <row r="73" spans="1:6" x14ac:dyDescent="0.2">
      <c r="A73" s="3">
        <v>35400</v>
      </c>
      <c r="B73" s="11">
        <v>0</v>
      </c>
      <c r="C73" s="5">
        <v>1</v>
      </c>
      <c r="E73" s="3">
        <f>DATE(YEAR(Parameters!B$7),ROW($E73)-1,1)</f>
        <v>43435</v>
      </c>
      <c r="F73">
        <f t="shared" si="1"/>
        <v>1</v>
      </c>
    </row>
    <row r="74" spans="1:6" x14ac:dyDescent="0.2">
      <c r="A74" s="3">
        <v>35431</v>
      </c>
      <c r="B74" s="11">
        <v>0</v>
      </c>
      <c r="C74" s="5">
        <v>1</v>
      </c>
      <c r="E74" s="3">
        <f>DATE(YEAR(Parameters!B$7),ROW($E74)-1,1)</f>
        <v>43466</v>
      </c>
      <c r="F74">
        <f t="shared" si="1"/>
        <v>1</v>
      </c>
    </row>
    <row r="75" spans="1:6" x14ac:dyDescent="0.2">
      <c r="A75" s="3">
        <v>35462</v>
      </c>
      <c r="B75" s="11">
        <v>0</v>
      </c>
      <c r="C75" s="5">
        <v>0</v>
      </c>
      <c r="E75" s="3">
        <f>DATE(YEAR(Parameters!B$7),ROW($E75)-1,1)</f>
        <v>43497</v>
      </c>
      <c r="F75">
        <f t="shared" si="1"/>
        <v>1</v>
      </c>
    </row>
    <row r="76" spans="1:6" x14ac:dyDescent="0.2">
      <c r="A76" s="3">
        <v>35490</v>
      </c>
      <c r="B76" s="11">
        <v>0</v>
      </c>
      <c r="C76" s="5">
        <v>0</v>
      </c>
      <c r="E76" s="3">
        <f>DATE(YEAR(Parameters!B$7),ROW($E76)-1,1)</f>
        <v>43525</v>
      </c>
      <c r="F76">
        <f t="shared" si="1"/>
        <v>1</v>
      </c>
    </row>
    <row r="77" spans="1:6" x14ac:dyDescent="0.2">
      <c r="A77" s="3">
        <v>35521</v>
      </c>
      <c r="B77" s="11">
        <v>0</v>
      </c>
      <c r="C77" s="5">
        <v>0</v>
      </c>
      <c r="E77" s="3">
        <f>DATE(YEAR(Parameters!B$7),ROW($E77)-1,1)</f>
        <v>43556</v>
      </c>
      <c r="F77">
        <f t="shared" si="1"/>
        <v>1</v>
      </c>
    </row>
    <row r="78" spans="1:6" x14ac:dyDescent="0.2">
      <c r="A78" s="3">
        <v>35551</v>
      </c>
      <c r="B78" s="11">
        <v>0</v>
      </c>
      <c r="C78" s="5">
        <v>0</v>
      </c>
      <c r="E78" s="3">
        <f>DATE(YEAR(Parameters!B$7),ROW($E78)-1,1)</f>
        <v>43586</v>
      </c>
      <c r="F78">
        <f t="shared" si="1"/>
        <v>1</v>
      </c>
    </row>
    <row r="79" spans="1:6" x14ac:dyDescent="0.2">
      <c r="A79" s="3">
        <v>35582</v>
      </c>
      <c r="B79" s="11">
        <v>0</v>
      </c>
      <c r="C79" s="5">
        <v>0</v>
      </c>
      <c r="E79" s="3">
        <f>DATE(YEAR(Parameters!B$7),ROW($E79)-1,1)</f>
        <v>43617</v>
      </c>
      <c r="F79">
        <f t="shared" si="1"/>
        <v>1</v>
      </c>
    </row>
    <row r="80" spans="1:6" x14ac:dyDescent="0.2">
      <c r="A80" s="3">
        <v>35612</v>
      </c>
      <c r="B80" s="11">
        <v>0</v>
      </c>
      <c r="C80" s="5">
        <v>0</v>
      </c>
      <c r="E80" s="3">
        <f>DATE(YEAR(Parameters!B$7),ROW($E80)-1,1)</f>
        <v>43647</v>
      </c>
      <c r="F80">
        <f t="shared" si="1"/>
        <v>1</v>
      </c>
    </row>
    <row r="81" spans="1:6" x14ac:dyDescent="0.2">
      <c r="A81" s="3">
        <v>35643</v>
      </c>
      <c r="B81" s="11">
        <v>0</v>
      </c>
      <c r="C81" s="5">
        <v>0</v>
      </c>
      <c r="E81" s="3">
        <f>DATE(YEAR(Parameters!B$7),ROW($E81)-1,1)</f>
        <v>43678</v>
      </c>
      <c r="F81">
        <f t="shared" si="1"/>
        <v>1</v>
      </c>
    </row>
    <row r="82" spans="1:6" x14ac:dyDescent="0.2">
      <c r="A82" s="3">
        <v>35674</v>
      </c>
      <c r="B82" s="11">
        <v>0</v>
      </c>
      <c r="C82" s="5">
        <v>0</v>
      </c>
      <c r="E82" s="3">
        <f>DATE(YEAR(Parameters!B$7),ROW($E82)-1,1)</f>
        <v>43709</v>
      </c>
      <c r="F82">
        <f t="shared" si="1"/>
        <v>1</v>
      </c>
    </row>
    <row r="83" spans="1:6" x14ac:dyDescent="0.2">
      <c r="A83" s="3">
        <v>35704</v>
      </c>
      <c r="B83" s="11">
        <v>0</v>
      </c>
      <c r="C83" s="5">
        <v>0</v>
      </c>
      <c r="E83" s="3">
        <f>DATE(YEAR(Parameters!B$7),ROW($E83)-1,1)</f>
        <v>43739</v>
      </c>
      <c r="F83">
        <f t="shared" si="1"/>
        <v>1</v>
      </c>
    </row>
    <row r="84" spans="1:6" x14ac:dyDescent="0.2">
      <c r="A84" s="3">
        <v>35735</v>
      </c>
      <c r="B84" s="11">
        <v>0</v>
      </c>
      <c r="C84" s="5">
        <v>0</v>
      </c>
      <c r="E84" s="3">
        <f>DATE(YEAR(Parameters!B$7),ROW($E84)-1,1)</f>
        <v>43770</v>
      </c>
      <c r="F84">
        <f t="shared" si="1"/>
        <v>1</v>
      </c>
    </row>
    <row r="85" spans="1:6" x14ac:dyDescent="0.2">
      <c r="A85" s="3">
        <v>35765</v>
      </c>
      <c r="B85" s="11">
        <v>0</v>
      </c>
      <c r="C85" s="5">
        <v>0</v>
      </c>
      <c r="E85" s="3">
        <f>DATE(YEAR(Parameters!B$7),ROW($E85)-1,1)</f>
        <v>43800</v>
      </c>
      <c r="F85">
        <f t="shared" si="1"/>
        <v>1</v>
      </c>
    </row>
    <row r="86" spans="1:6" x14ac:dyDescent="0.2">
      <c r="A86" s="3">
        <v>35796</v>
      </c>
      <c r="B86" s="11">
        <v>0</v>
      </c>
      <c r="C86" s="5">
        <v>0</v>
      </c>
      <c r="E86" s="3">
        <f>DATE(YEAR(Parameters!B$7),ROW($E86)-1,1)</f>
        <v>43831</v>
      </c>
      <c r="F86">
        <f t="shared" si="1"/>
        <v>1</v>
      </c>
    </row>
    <row r="87" spans="1:6" x14ac:dyDescent="0.2">
      <c r="A87" s="3">
        <v>35827</v>
      </c>
      <c r="B87" s="11">
        <v>0</v>
      </c>
      <c r="C87" s="5">
        <v>0</v>
      </c>
      <c r="E87" s="3">
        <f>DATE(YEAR(Parameters!B$7),ROW($E87)-1,1)</f>
        <v>43862</v>
      </c>
      <c r="F87">
        <f t="shared" si="1"/>
        <v>0</v>
      </c>
    </row>
    <row r="88" spans="1:6" x14ac:dyDescent="0.2">
      <c r="A88" s="3">
        <v>35855</v>
      </c>
      <c r="B88" s="11">
        <v>0</v>
      </c>
      <c r="C88" s="5">
        <v>0</v>
      </c>
      <c r="E88" s="3">
        <f>DATE(YEAR(Parameters!B$7),ROW($E88)-1,1)</f>
        <v>43891</v>
      </c>
      <c r="F88">
        <f t="shared" si="1"/>
        <v>0</v>
      </c>
    </row>
    <row r="89" spans="1:6" x14ac:dyDescent="0.2">
      <c r="A89" s="3">
        <v>35886</v>
      </c>
      <c r="B89" s="11">
        <v>0</v>
      </c>
      <c r="C89" s="5">
        <v>0</v>
      </c>
      <c r="E89" s="3">
        <f>DATE(YEAR(Parameters!B$7),ROW($E89)-1,1)</f>
        <v>43922</v>
      </c>
      <c r="F89">
        <f t="shared" si="1"/>
        <v>0</v>
      </c>
    </row>
    <row r="90" spans="1:6" x14ac:dyDescent="0.2">
      <c r="A90" s="3">
        <v>35916</v>
      </c>
      <c r="B90" s="11">
        <v>0</v>
      </c>
      <c r="C90" s="5">
        <v>0</v>
      </c>
      <c r="E90" s="3">
        <f>DATE(YEAR(Parameters!B$7),ROW($E90)-1,1)</f>
        <v>43952</v>
      </c>
      <c r="F90">
        <f t="shared" si="1"/>
        <v>1</v>
      </c>
    </row>
    <row r="91" spans="1:6" x14ac:dyDescent="0.2">
      <c r="A91" s="3">
        <v>35947</v>
      </c>
      <c r="B91" s="11">
        <v>0</v>
      </c>
      <c r="C91" s="5">
        <v>0</v>
      </c>
      <c r="E91" s="3">
        <f>DATE(YEAR(Parameters!B$7),ROW($E91)-1,1)</f>
        <v>43983</v>
      </c>
      <c r="F91">
        <f t="shared" si="1"/>
        <v>1</v>
      </c>
    </row>
    <row r="92" spans="1:6" x14ac:dyDescent="0.2">
      <c r="A92" s="3">
        <v>35977</v>
      </c>
      <c r="B92" s="11">
        <v>0</v>
      </c>
      <c r="C92" s="5">
        <v>0</v>
      </c>
      <c r="E92" s="3">
        <f>DATE(YEAR(Parameters!B$7),ROW($E92)-1,1)</f>
        <v>44013</v>
      </c>
      <c r="F92">
        <f t="shared" si="1"/>
        <v>1</v>
      </c>
    </row>
    <row r="93" spans="1:6" x14ac:dyDescent="0.2">
      <c r="A93" s="3">
        <v>36008</v>
      </c>
      <c r="B93" s="11">
        <v>0</v>
      </c>
      <c r="C93" s="5">
        <v>0</v>
      </c>
      <c r="E93" s="3">
        <f>DATE(YEAR(Parameters!B$7),ROW($E93)-1,1)</f>
        <v>44044</v>
      </c>
      <c r="F93">
        <f t="shared" si="1"/>
        <v>1</v>
      </c>
    </row>
    <row r="94" spans="1:6" x14ac:dyDescent="0.2">
      <c r="A94" s="3">
        <v>36039</v>
      </c>
      <c r="B94" s="11">
        <v>0</v>
      </c>
      <c r="C94" s="5">
        <v>0</v>
      </c>
      <c r="E94" s="3">
        <f>DATE(YEAR(Parameters!B$7),ROW($E94)-1,1)</f>
        <v>44075</v>
      </c>
      <c r="F94">
        <f t="shared" si="1"/>
        <v>1</v>
      </c>
    </row>
    <row r="95" spans="1:6" x14ac:dyDescent="0.2">
      <c r="A95" s="3">
        <v>36069</v>
      </c>
      <c r="B95" s="11">
        <v>0</v>
      </c>
      <c r="C95" s="5">
        <v>0</v>
      </c>
      <c r="E95" s="3">
        <f>DATE(YEAR(Parameters!B$7),ROW($E95)-1,1)</f>
        <v>44105</v>
      </c>
      <c r="F95">
        <f t="shared" si="1"/>
        <v>1</v>
      </c>
    </row>
    <row r="96" spans="1:6" x14ac:dyDescent="0.2">
      <c r="A96" s="3">
        <v>36100</v>
      </c>
      <c r="B96" s="11">
        <v>0</v>
      </c>
      <c r="C96" s="5">
        <v>0</v>
      </c>
      <c r="E96" s="3">
        <f>DATE(YEAR(Parameters!B$7),ROW($E96)-1,1)</f>
        <v>44136</v>
      </c>
      <c r="F96">
        <f t="shared" si="1"/>
        <v>1</v>
      </c>
    </row>
    <row r="97" spans="1:6" x14ac:dyDescent="0.2">
      <c r="A97" s="3">
        <v>36130</v>
      </c>
      <c r="B97" s="11">
        <v>0</v>
      </c>
      <c r="C97" s="5">
        <v>0</v>
      </c>
      <c r="E97" s="3">
        <f>DATE(YEAR(Parameters!B$7),ROW($E97)-1,1)</f>
        <v>44166</v>
      </c>
      <c r="F97">
        <f t="shared" si="1"/>
        <v>1</v>
      </c>
    </row>
    <row r="98" spans="1:6" x14ac:dyDescent="0.2">
      <c r="A98" s="3">
        <v>36161</v>
      </c>
      <c r="B98" s="11">
        <v>0</v>
      </c>
      <c r="C98" s="5">
        <v>0</v>
      </c>
      <c r="E98" s="3">
        <f>DATE(YEAR(Parameters!B$7),ROW($E98)-1,1)</f>
        <v>44197</v>
      </c>
      <c r="F98">
        <f t="shared" si="1"/>
        <v>1</v>
      </c>
    </row>
    <row r="99" spans="1:6" x14ac:dyDescent="0.2">
      <c r="A99" s="3">
        <v>36192</v>
      </c>
      <c r="B99" s="11">
        <v>0</v>
      </c>
      <c r="C99" s="5">
        <v>0</v>
      </c>
      <c r="E99" s="3">
        <f>DATE(YEAR(Parameters!B$7),ROW($E99)-1,1)</f>
        <v>44228</v>
      </c>
      <c r="F99">
        <f t="shared" si="1"/>
        <v>1</v>
      </c>
    </row>
    <row r="100" spans="1:6" x14ac:dyDescent="0.2">
      <c r="A100" s="3">
        <v>36220</v>
      </c>
      <c r="B100" s="11">
        <v>0</v>
      </c>
      <c r="C100" s="5">
        <v>0</v>
      </c>
      <c r="E100" s="3">
        <f>DATE(YEAR(Parameters!B$7),ROW($E100)-1,1)</f>
        <v>44256</v>
      </c>
      <c r="F100">
        <f t="shared" si="1"/>
        <v>1</v>
      </c>
    </row>
    <row r="101" spans="1:6" x14ac:dyDescent="0.2">
      <c r="A101" s="3">
        <v>36251</v>
      </c>
      <c r="B101" s="11">
        <v>0</v>
      </c>
      <c r="C101" s="5">
        <v>0</v>
      </c>
      <c r="E101" s="3">
        <f>DATE(YEAR(Parameters!B$7),ROW($E101)-1,1)</f>
        <v>44287</v>
      </c>
      <c r="F101">
        <f t="shared" si="1"/>
        <v>1</v>
      </c>
    </row>
    <row r="102" spans="1:6" x14ac:dyDescent="0.2">
      <c r="A102" s="3">
        <v>36281</v>
      </c>
      <c r="B102" s="11">
        <v>0</v>
      </c>
      <c r="C102" s="5">
        <v>0</v>
      </c>
      <c r="E102" s="3">
        <f>DATE(YEAR(Parameters!B$7),ROW($E102)-1,1)</f>
        <v>44317</v>
      </c>
      <c r="F102">
        <f t="shared" si="1"/>
        <v>1</v>
      </c>
    </row>
    <row r="103" spans="1:6" x14ac:dyDescent="0.2">
      <c r="A103" s="3">
        <v>36312</v>
      </c>
      <c r="B103" s="11">
        <v>0</v>
      </c>
      <c r="C103" s="5">
        <v>0</v>
      </c>
      <c r="E103" s="3">
        <f>DATE(YEAR(Parameters!B$7),ROW($E103)-1,1)</f>
        <v>44348</v>
      </c>
      <c r="F103">
        <f t="shared" si="1"/>
        <v>1</v>
      </c>
    </row>
    <row r="104" spans="1:6" x14ac:dyDescent="0.2">
      <c r="A104" s="3">
        <v>36342</v>
      </c>
      <c r="B104" s="11">
        <v>0</v>
      </c>
      <c r="C104" s="5">
        <v>0</v>
      </c>
      <c r="E104" s="3">
        <f>DATE(YEAR(Parameters!B$7),ROW($E104)-1,1)</f>
        <v>44378</v>
      </c>
      <c r="F104">
        <f t="shared" si="1"/>
        <v>1</v>
      </c>
    </row>
    <row r="105" spans="1:6" x14ac:dyDescent="0.2">
      <c r="A105" s="3">
        <v>36373</v>
      </c>
      <c r="B105" s="11">
        <v>0</v>
      </c>
      <c r="C105" s="5">
        <v>0</v>
      </c>
      <c r="E105" s="3">
        <f>DATE(YEAR(Parameters!B$7),ROW($E105)-1,1)</f>
        <v>44409</v>
      </c>
      <c r="F105">
        <f t="shared" si="1"/>
        <v>1</v>
      </c>
    </row>
    <row r="106" spans="1:6" x14ac:dyDescent="0.2">
      <c r="A106" s="3">
        <v>36404</v>
      </c>
      <c r="B106" s="11">
        <v>0</v>
      </c>
      <c r="C106" s="5">
        <v>0</v>
      </c>
      <c r="E106" s="3">
        <f>DATE(YEAR(Parameters!B$7),ROW($E106)-1,1)</f>
        <v>44440</v>
      </c>
      <c r="F106">
        <f t="shared" si="1"/>
        <v>1</v>
      </c>
    </row>
    <row r="107" spans="1:6" x14ac:dyDescent="0.2">
      <c r="A107" s="3">
        <v>36434</v>
      </c>
      <c r="B107" s="11">
        <v>0</v>
      </c>
      <c r="C107" s="5">
        <v>0</v>
      </c>
      <c r="E107" s="3">
        <f>DATE(YEAR(Parameters!B$7),ROW($E107)-1,1)</f>
        <v>44470</v>
      </c>
      <c r="F107">
        <f t="shared" si="1"/>
        <v>1</v>
      </c>
    </row>
    <row r="108" spans="1:6" x14ac:dyDescent="0.2">
      <c r="A108" s="3">
        <v>36465</v>
      </c>
      <c r="B108" s="11">
        <v>0</v>
      </c>
      <c r="C108" s="5">
        <v>0</v>
      </c>
      <c r="E108" s="3">
        <f>DATE(YEAR(Parameters!B$7),ROW($E108)-1,1)</f>
        <v>44501</v>
      </c>
      <c r="F108">
        <f t="shared" si="1"/>
        <v>1</v>
      </c>
    </row>
    <row r="109" spans="1:6" x14ac:dyDescent="0.2">
      <c r="A109" s="3">
        <v>36495</v>
      </c>
      <c r="B109" s="11">
        <v>0</v>
      </c>
      <c r="C109" s="5">
        <v>0</v>
      </c>
      <c r="E109" s="3">
        <f>DATE(YEAR(Parameters!B$7),ROW($E109)-1,1)</f>
        <v>44531</v>
      </c>
      <c r="F109">
        <f t="shared" si="1"/>
        <v>1</v>
      </c>
    </row>
    <row r="110" spans="1:6" x14ac:dyDescent="0.2">
      <c r="A110" s="3">
        <v>36526</v>
      </c>
      <c r="B110" s="11">
        <v>0</v>
      </c>
      <c r="C110" s="5">
        <v>0</v>
      </c>
      <c r="E110" s="3">
        <f>DATE(YEAR(Parameters!B$7),ROW($E110)-1,1)</f>
        <v>44562</v>
      </c>
      <c r="F110">
        <f t="shared" si="1"/>
        <v>1</v>
      </c>
    </row>
    <row r="111" spans="1:6" x14ac:dyDescent="0.2">
      <c r="A111" s="3">
        <v>36557</v>
      </c>
      <c r="B111" s="11">
        <v>0</v>
      </c>
      <c r="C111" s="5">
        <v>0</v>
      </c>
      <c r="E111" s="3">
        <f>DATE(YEAR(Parameters!B$7),ROW($E111)-1,1)</f>
        <v>44593</v>
      </c>
      <c r="F111">
        <f t="shared" si="1"/>
        <v>1</v>
      </c>
    </row>
    <row r="112" spans="1:6" x14ac:dyDescent="0.2">
      <c r="A112" s="3">
        <v>36586</v>
      </c>
      <c r="B112" s="11">
        <v>0</v>
      </c>
      <c r="C112" s="5">
        <v>0</v>
      </c>
      <c r="E112" s="3">
        <f>DATE(YEAR(Parameters!B$7),ROW($E112)-1,1)</f>
        <v>44621</v>
      </c>
      <c r="F112">
        <f t="shared" si="1"/>
        <v>1</v>
      </c>
    </row>
    <row r="113" spans="1:6" x14ac:dyDescent="0.2">
      <c r="A113" s="3">
        <v>36617</v>
      </c>
      <c r="B113" s="11">
        <v>0</v>
      </c>
      <c r="C113" s="5">
        <v>1</v>
      </c>
      <c r="E113" s="3">
        <f>DATE(YEAR(Parameters!B$7),ROW($E113)-1,1)</f>
        <v>44652</v>
      </c>
      <c r="F113">
        <f t="shared" si="1"/>
        <v>1</v>
      </c>
    </row>
    <row r="114" spans="1:6" x14ac:dyDescent="0.2">
      <c r="A114" s="3">
        <v>36647</v>
      </c>
      <c r="B114" s="11">
        <v>0</v>
      </c>
      <c r="C114" s="5">
        <v>1</v>
      </c>
      <c r="E114" s="3">
        <f>DATE(YEAR(Parameters!B$7),ROW($E114)-1,1)</f>
        <v>44682</v>
      </c>
      <c r="F114">
        <f t="shared" si="1"/>
        <v>1</v>
      </c>
    </row>
    <row r="115" spans="1:6" x14ac:dyDescent="0.2">
      <c r="A115" s="3">
        <v>36678</v>
      </c>
      <c r="B115" s="11">
        <v>0</v>
      </c>
      <c r="C115" s="5">
        <v>1</v>
      </c>
      <c r="E115" s="3">
        <f>DATE(YEAR(Parameters!B$7),ROW($E115)-1,1)</f>
        <v>44713</v>
      </c>
      <c r="F115">
        <f t="shared" si="1"/>
        <v>1</v>
      </c>
    </row>
    <row r="116" spans="1:6" x14ac:dyDescent="0.2">
      <c r="A116" s="3">
        <v>36708</v>
      </c>
      <c r="B116" s="11">
        <v>0</v>
      </c>
      <c r="C116" s="5">
        <v>1</v>
      </c>
      <c r="E116" s="3">
        <f>DATE(YEAR(Parameters!B$7),ROW($E116)-1,1)</f>
        <v>44743</v>
      </c>
      <c r="F116">
        <f t="shared" si="1"/>
        <v>1</v>
      </c>
    </row>
    <row r="117" spans="1:6" x14ac:dyDescent="0.2">
      <c r="A117" s="3">
        <v>36739</v>
      </c>
      <c r="B117" s="11">
        <v>0</v>
      </c>
      <c r="C117" s="5">
        <v>1</v>
      </c>
      <c r="E117" s="3">
        <f>DATE(YEAR(Parameters!B$7),ROW($E117)-1,1)</f>
        <v>44774</v>
      </c>
      <c r="F117">
        <f t="shared" si="1"/>
        <v>1</v>
      </c>
    </row>
    <row r="118" spans="1:6" x14ac:dyDescent="0.2">
      <c r="A118" s="3">
        <v>36770</v>
      </c>
      <c r="B118" s="11">
        <v>0</v>
      </c>
      <c r="C118" s="5">
        <v>1</v>
      </c>
      <c r="E118" s="3">
        <f>DATE(YEAR(Parameters!B$7),ROW($E118)-1,1)</f>
        <v>44805</v>
      </c>
      <c r="F118">
        <f t="shared" si="1"/>
        <v>1</v>
      </c>
    </row>
    <row r="119" spans="1:6" x14ac:dyDescent="0.2">
      <c r="A119" s="3">
        <v>36800</v>
      </c>
      <c r="B119" s="11">
        <v>0</v>
      </c>
      <c r="C119" s="5">
        <v>1</v>
      </c>
      <c r="E119" s="3">
        <f>DATE(YEAR(Parameters!B$7),ROW($E119)-1,1)</f>
        <v>44835</v>
      </c>
      <c r="F119">
        <f t="shared" si="1"/>
        <v>1</v>
      </c>
    </row>
    <row r="120" spans="1:6" x14ac:dyDescent="0.2">
      <c r="A120" s="3">
        <v>36831</v>
      </c>
      <c r="B120" s="11">
        <v>0</v>
      </c>
      <c r="C120" s="5">
        <v>1</v>
      </c>
      <c r="E120" s="3">
        <f>DATE(YEAR(Parameters!B$7),ROW($E120)-1,1)</f>
        <v>44866</v>
      </c>
      <c r="F120">
        <f t="shared" si="1"/>
        <v>1</v>
      </c>
    </row>
    <row r="121" spans="1:6" x14ac:dyDescent="0.2">
      <c r="A121" s="3">
        <v>36861</v>
      </c>
      <c r="B121" s="11">
        <v>0</v>
      </c>
      <c r="C121" s="5">
        <v>1</v>
      </c>
      <c r="E121" s="3">
        <f>DATE(YEAR(Parameters!B$7),ROW($E121)-1,1)</f>
        <v>44896</v>
      </c>
      <c r="F121">
        <f t="shared" si="1"/>
        <v>1</v>
      </c>
    </row>
    <row r="122" spans="1:6" x14ac:dyDescent="0.2">
      <c r="A122" s="3">
        <v>36892</v>
      </c>
      <c r="B122" s="11">
        <v>0</v>
      </c>
      <c r="C122" s="5">
        <v>1</v>
      </c>
      <c r="E122" s="3">
        <f>DATE(YEAR(Parameters!B$7),ROW($E122)-1,1)</f>
        <v>44927</v>
      </c>
      <c r="F122">
        <f t="shared" si="1"/>
        <v>1</v>
      </c>
    </row>
    <row r="123" spans="1:6" x14ac:dyDescent="0.2">
      <c r="A123" s="3">
        <v>36923</v>
      </c>
      <c r="B123" s="11">
        <v>0</v>
      </c>
      <c r="C123" s="5">
        <v>1</v>
      </c>
      <c r="E123" s="3">
        <f>DATE(YEAR(Parameters!B$7),ROW($E123)-1,1)</f>
        <v>44958</v>
      </c>
      <c r="F123">
        <f t="shared" si="1"/>
        <v>1</v>
      </c>
    </row>
    <row r="124" spans="1:6" x14ac:dyDescent="0.2">
      <c r="A124" s="3">
        <v>36951</v>
      </c>
      <c r="B124" s="11">
        <v>1</v>
      </c>
      <c r="C124" s="5">
        <v>1</v>
      </c>
      <c r="E124" s="3">
        <f>DATE(YEAR(Parameters!B$7),ROW($E124)-1,1)</f>
        <v>44986</v>
      </c>
      <c r="F124">
        <f t="shared" si="1"/>
        <v>1</v>
      </c>
    </row>
    <row r="125" spans="1:6" x14ac:dyDescent="0.2">
      <c r="A125" s="3">
        <v>36982</v>
      </c>
      <c r="B125" s="11">
        <v>1</v>
      </c>
      <c r="C125" s="5">
        <v>1</v>
      </c>
      <c r="E125" s="3">
        <f>DATE(YEAR(Parameters!B$7),ROW($E125)-1,1)</f>
        <v>45017</v>
      </c>
      <c r="F125">
        <f t="shared" si="1"/>
        <v>1</v>
      </c>
    </row>
    <row r="126" spans="1:6" x14ac:dyDescent="0.2">
      <c r="A126" s="3">
        <v>37012</v>
      </c>
      <c r="B126" s="11">
        <v>1</v>
      </c>
      <c r="C126" s="5">
        <v>1</v>
      </c>
      <c r="E126" s="3">
        <f>DATE(YEAR(Parameters!B$7),ROW($E126)-1,1)</f>
        <v>45047</v>
      </c>
      <c r="F126">
        <f t="shared" si="1"/>
        <v>1</v>
      </c>
    </row>
    <row r="127" spans="1:6" x14ac:dyDescent="0.2">
      <c r="A127" s="3">
        <v>37043</v>
      </c>
      <c r="B127" s="11">
        <v>1</v>
      </c>
      <c r="C127" s="5">
        <v>1</v>
      </c>
      <c r="E127" s="3">
        <f>DATE(YEAR(Parameters!B$7),ROW($E127)-1,1)</f>
        <v>45078</v>
      </c>
      <c r="F127">
        <f t="shared" si="1"/>
        <v>1</v>
      </c>
    </row>
    <row r="128" spans="1:6" x14ac:dyDescent="0.2">
      <c r="A128" s="3">
        <v>37073</v>
      </c>
      <c r="B128" s="11">
        <v>1</v>
      </c>
      <c r="C128" s="5">
        <v>1</v>
      </c>
      <c r="E128" s="3">
        <f>DATE(YEAR(Parameters!B$7),ROW($E128)-1,1)</f>
        <v>45108</v>
      </c>
      <c r="F128">
        <f t="shared" si="1"/>
        <v>1</v>
      </c>
    </row>
    <row r="129" spans="1:6" x14ac:dyDescent="0.2">
      <c r="A129" s="3">
        <v>37104</v>
      </c>
      <c r="B129" s="11">
        <v>1</v>
      </c>
      <c r="C129" s="5">
        <v>1</v>
      </c>
      <c r="E129" s="3">
        <f>DATE(YEAR(Parameters!B$7),ROW($E129)-1,1)</f>
        <v>45139</v>
      </c>
      <c r="F129">
        <f t="shared" si="1"/>
        <v>1</v>
      </c>
    </row>
    <row r="130" spans="1:6" x14ac:dyDescent="0.2">
      <c r="A130" s="3">
        <v>37135</v>
      </c>
      <c r="B130" s="11">
        <v>1</v>
      </c>
      <c r="C130" s="5">
        <v>1</v>
      </c>
      <c r="E130" s="3">
        <f>DATE(YEAR(Parameters!B$7),ROW($E130)-1,1)</f>
        <v>45170</v>
      </c>
      <c r="F130">
        <f t="shared" si="1"/>
        <v>1</v>
      </c>
    </row>
    <row r="131" spans="1:6" x14ac:dyDescent="0.2">
      <c r="A131" s="3">
        <v>37165</v>
      </c>
      <c r="B131" s="11">
        <v>1</v>
      </c>
      <c r="C131" s="5">
        <v>1</v>
      </c>
      <c r="E131" s="3">
        <f>DATE(YEAR(Parameters!B$7),ROW($E131)-1,1)</f>
        <v>45200</v>
      </c>
      <c r="F131">
        <f t="shared" ref="F131:F141" si="2">IF(VLOOKUP(E131, $A:$B, 2)=0,1,0)</f>
        <v>1</v>
      </c>
    </row>
    <row r="132" spans="1:6" x14ac:dyDescent="0.2">
      <c r="A132" s="3">
        <v>37196</v>
      </c>
      <c r="B132" s="11">
        <v>1</v>
      </c>
      <c r="C132" s="5">
        <v>1</v>
      </c>
      <c r="E132" s="3">
        <f>DATE(YEAR(Parameters!B$7),ROW($E132)-1,1)</f>
        <v>45231</v>
      </c>
      <c r="F132">
        <f t="shared" si="2"/>
        <v>1</v>
      </c>
    </row>
    <row r="133" spans="1:6" x14ac:dyDescent="0.2">
      <c r="A133" s="3">
        <v>37226</v>
      </c>
      <c r="B133" s="11">
        <v>0</v>
      </c>
      <c r="C133" s="5">
        <v>1</v>
      </c>
      <c r="E133" s="3">
        <f>DATE(YEAR(Parameters!B$7),ROW($E133)-1,1)</f>
        <v>45261</v>
      </c>
      <c r="F133">
        <f t="shared" si="2"/>
        <v>1</v>
      </c>
    </row>
    <row r="134" spans="1:6" x14ac:dyDescent="0.2">
      <c r="A134" s="3">
        <v>37257</v>
      </c>
      <c r="B134" s="11">
        <v>0</v>
      </c>
      <c r="C134" s="5">
        <v>1</v>
      </c>
      <c r="E134" s="3">
        <f>DATE(YEAR(Parameters!B$7),ROW($E134)-1,1)</f>
        <v>45292</v>
      </c>
      <c r="F134">
        <f t="shared" si="2"/>
        <v>1</v>
      </c>
    </row>
    <row r="135" spans="1:6" x14ac:dyDescent="0.2">
      <c r="A135" s="3">
        <v>37288</v>
      </c>
      <c r="B135" s="11">
        <v>0</v>
      </c>
      <c r="C135" s="5">
        <v>1</v>
      </c>
      <c r="E135" s="3">
        <f>DATE(YEAR(Parameters!B$7),ROW($E135)-1,1)</f>
        <v>45323</v>
      </c>
      <c r="F135">
        <f t="shared" si="2"/>
        <v>1</v>
      </c>
    </row>
    <row r="136" spans="1:6" x14ac:dyDescent="0.2">
      <c r="A136" s="3">
        <v>37316</v>
      </c>
      <c r="B136" s="11">
        <v>0</v>
      </c>
      <c r="C136" s="5">
        <v>1</v>
      </c>
      <c r="E136" s="3">
        <f>DATE(YEAR(Parameters!B$7),ROW($E136)-1,1)</f>
        <v>45352</v>
      </c>
      <c r="F136">
        <f t="shared" si="2"/>
        <v>1</v>
      </c>
    </row>
    <row r="137" spans="1:6" x14ac:dyDescent="0.2">
      <c r="A137" s="3">
        <v>37347</v>
      </c>
      <c r="B137" s="11">
        <v>0</v>
      </c>
      <c r="C137" s="5">
        <v>1</v>
      </c>
      <c r="E137" s="3">
        <f>DATE(YEAR(Parameters!B$7),ROW($E137)-1,1)</f>
        <v>45383</v>
      </c>
      <c r="F137">
        <f t="shared" si="2"/>
        <v>1</v>
      </c>
    </row>
    <row r="138" spans="1:6" x14ac:dyDescent="0.2">
      <c r="A138" s="3">
        <v>37377</v>
      </c>
      <c r="B138" s="11">
        <v>0</v>
      </c>
      <c r="C138" s="5">
        <v>1</v>
      </c>
      <c r="E138" s="3">
        <f>DATE(YEAR(Parameters!B$7),ROW($E138)-1,1)</f>
        <v>45413</v>
      </c>
      <c r="F138">
        <f t="shared" si="2"/>
        <v>1</v>
      </c>
    </row>
    <row r="139" spans="1:6" x14ac:dyDescent="0.2">
      <c r="A139" s="3">
        <v>37408</v>
      </c>
      <c r="B139" s="11">
        <v>0</v>
      </c>
      <c r="C139" s="5">
        <v>1</v>
      </c>
      <c r="E139" s="3">
        <f>DATE(YEAR(Parameters!B$7),ROW($E139)-1,1)</f>
        <v>45444</v>
      </c>
      <c r="F139">
        <f t="shared" si="2"/>
        <v>1</v>
      </c>
    </row>
    <row r="140" spans="1:6" x14ac:dyDescent="0.2">
      <c r="A140" s="3">
        <v>37438</v>
      </c>
      <c r="B140" s="11">
        <v>0</v>
      </c>
      <c r="C140" s="5">
        <v>1</v>
      </c>
      <c r="E140" s="3">
        <f>DATE(YEAR(Parameters!B$7),ROW($E140)-1,1)</f>
        <v>45474</v>
      </c>
      <c r="F140">
        <f t="shared" si="2"/>
        <v>1</v>
      </c>
    </row>
    <row r="141" spans="1:6" x14ac:dyDescent="0.2">
      <c r="A141" s="3">
        <v>37469</v>
      </c>
      <c r="B141" s="11">
        <v>0</v>
      </c>
      <c r="C141" s="5">
        <v>1</v>
      </c>
      <c r="E141" s="3">
        <f>DATE(YEAR(Parameters!B$7),ROW($E141)-1,1)</f>
        <v>45505</v>
      </c>
      <c r="F141">
        <f t="shared" si="2"/>
        <v>1</v>
      </c>
    </row>
    <row r="142" spans="1:6" x14ac:dyDescent="0.2">
      <c r="A142" s="3">
        <v>37500</v>
      </c>
      <c r="B142" s="11">
        <v>0</v>
      </c>
      <c r="C142" s="5">
        <v>1</v>
      </c>
    </row>
    <row r="143" spans="1:6" x14ac:dyDescent="0.2">
      <c r="A143" s="3">
        <v>37530</v>
      </c>
      <c r="B143" s="11">
        <v>0</v>
      </c>
      <c r="C143" s="5">
        <v>1</v>
      </c>
    </row>
    <row r="144" spans="1:6" x14ac:dyDescent="0.2">
      <c r="A144" s="3">
        <v>37561</v>
      </c>
      <c r="B144" s="11">
        <v>0</v>
      </c>
      <c r="C144" s="5">
        <v>1</v>
      </c>
    </row>
    <row r="145" spans="1:3" x14ac:dyDescent="0.2">
      <c r="A145" s="3">
        <v>37591</v>
      </c>
      <c r="B145" s="11">
        <v>0</v>
      </c>
      <c r="C145" s="5">
        <v>1</v>
      </c>
    </row>
    <row r="146" spans="1:3" x14ac:dyDescent="0.2">
      <c r="A146" s="3">
        <v>37622</v>
      </c>
      <c r="B146" s="11">
        <v>0</v>
      </c>
      <c r="C146" s="5">
        <v>1</v>
      </c>
    </row>
    <row r="147" spans="1:3" x14ac:dyDescent="0.2">
      <c r="A147" s="3">
        <v>37653</v>
      </c>
      <c r="B147" s="11">
        <v>0</v>
      </c>
      <c r="C147" s="5">
        <v>1</v>
      </c>
    </row>
    <row r="148" spans="1:3" x14ac:dyDescent="0.2">
      <c r="A148" s="3">
        <v>37681</v>
      </c>
      <c r="B148" s="11">
        <v>0</v>
      </c>
      <c r="C148" s="5">
        <v>1</v>
      </c>
    </row>
    <row r="149" spans="1:3" x14ac:dyDescent="0.2">
      <c r="A149" s="3">
        <v>37712</v>
      </c>
      <c r="B149" s="11">
        <v>0</v>
      </c>
      <c r="C149" s="5">
        <v>1</v>
      </c>
    </row>
    <row r="150" spans="1:3" x14ac:dyDescent="0.2">
      <c r="A150" s="3">
        <v>37742</v>
      </c>
      <c r="B150" s="11">
        <v>0</v>
      </c>
      <c r="C150" s="5">
        <v>0</v>
      </c>
    </row>
    <row r="151" spans="1:3" x14ac:dyDescent="0.2">
      <c r="A151" s="3">
        <v>37773</v>
      </c>
      <c r="B151" s="11">
        <v>0</v>
      </c>
      <c r="C151" s="5">
        <v>0</v>
      </c>
    </row>
    <row r="152" spans="1:3" x14ac:dyDescent="0.2">
      <c r="A152" s="3">
        <v>37803</v>
      </c>
      <c r="B152" s="11">
        <v>0</v>
      </c>
      <c r="C152" s="5">
        <v>0</v>
      </c>
    </row>
    <row r="153" spans="1:3" x14ac:dyDescent="0.2">
      <c r="A153" s="3">
        <v>37834</v>
      </c>
      <c r="B153" s="11">
        <v>0</v>
      </c>
      <c r="C153" s="5">
        <v>0</v>
      </c>
    </row>
    <row r="154" spans="1:3" x14ac:dyDescent="0.2">
      <c r="A154" s="3">
        <v>37865</v>
      </c>
      <c r="B154" s="11">
        <v>0</v>
      </c>
      <c r="C154" s="5">
        <v>0</v>
      </c>
    </row>
    <row r="155" spans="1:3" x14ac:dyDescent="0.2">
      <c r="A155" s="3">
        <v>37895</v>
      </c>
      <c r="B155" s="11">
        <v>0</v>
      </c>
      <c r="C155" s="5">
        <v>0</v>
      </c>
    </row>
    <row r="156" spans="1:3" x14ac:dyDescent="0.2">
      <c r="A156" s="3">
        <v>37926</v>
      </c>
      <c r="B156" s="11">
        <v>0</v>
      </c>
      <c r="C156" s="5">
        <v>0</v>
      </c>
    </row>
    <row r="157" spans="1:3" x14ac:dyDescent="0.2">
      <c r="A157" s="3">
        <v>37956</v>
      </c>
      <c r="B157" s="11">
        <v>0</v>
      </c>
      <c r="C157" s="5">
        <v>0</v>
      </c>
    </row>
    <row r="158" spans="1:3" x14ac:dyDescent="0.2">
      <c r="A158" s="3">
        <v>37987</v>
      </c>
      <c r="B158" s="11">
        <v>0</v>
      </c>
      <c r="C158" s="5">
        <v>0</v>
      </c>
    </row>
    <row r="159" spans="1:3" x14ac:dyDescent="0.2">
      <c r="A159" s="3">
        <v>38018</v>
      </c>
      <c r="B159" s="11">
        <v>0</v>
      </c>
      <c r="C159" s="5">
        <v>0</v>
      </c>
    </row>
    <row r="160" spans="1:3" x14ac:dyDescent="0.2">
      <c r="A160" s="3">
        <v>38047</v>
      </c>
      <c r="B160" s="11">
        <v>0</v>
      </c>
      <c r="C160" s="5">
        <v>0</v>
      </c>
    </row>
    <row r="161" spans="1:3" x14ac:dyDescent="0.2">
      <c r="A161" s="3">
        <v>38078</v>
      </c>
      <c r="B161" s="11">
        <v>0</v>
      </c>
      <c r="C161" s="5">
        <v>0</v>
      </c>
    </row>
    <row r="162" spans="1:3" x14ac:dyDescent="0.2">
      <c r="A162" s="3">
        <v>38108</v>
      </c>
      <c r="B162" s="11">
        <v>0</v>
      </c>
      <c r="C162" s="5">
        <v>0</v>
      </c>
    </row>
    <row r="163" spans="1:3" x14ac:dyDescent="0.2">
      <c r="A163" s="3">
        <v>38139</v>
      </c>
      <c r="B163" s="11">
        <v>0</v>
      </c>
      <c r="C163" s="5">
        <v>0</v>
      </c>
    </row>
    <row r="164" spans="1:3" x14ac:dyDescent="0.2">
      <c r="A164" s="3">
        <v>38169</v>
      </c>
      <c r="B164" s="11">
        <v>0</v>
      </c>
      <c r="C164" s="5">
        <v>0</v>
      </c>
    </row>
    <row r="165" spans="1:3" x14ac:dyDescent="0.2">
      <c r="A165" s="3">
        <v>38200</v>
      </c>
      <c r="B165" s="11">
        <v>0</v>
      </c>
      <c r="C165" s="5">
        <v>0</v>
      </c>
    </row>
    <row r="166" spans="1:3" x14ac:dyDescent="0.2">
      <c r="A166" s="3">
        <v>38231</v>
      </c>
      <c r="B166" s="11">
        <v>0</v>
      </c>
      <c r="C166" s="5">
        <v>0</v>
      </c>
    </row>
    <row r="167" spans="1:3" x14ac:dyDescent="0.2">
      <c r="A167" s="3">
        <v>38261</v>
      </c>
      <c r="B167" s="11">
        <v>0</v>
      </c>
      <c r="C167" s="5">
        <v>0</v>
      </c>
    </row>
    <row r="168" spans="1:3" x14ac:dyDescent="0.2">
      <c r="A168" s="3">
        <v>38292</v>
      </c>
      <c r="B168" s="11">
        <v>0</v>
      </c>
      <c r="C168" s="5">
        <v>0</v>
      </c>
    </row>
    <row r="169" spans="1:3" x14ac:dyDescent="0.2">
      <c r="A169" s="3">
        <v>38322</v>
      </c>
      <c r="B169" s="11">
        <v>0</v>
      </c>
      <c r="C169" s="5">
        <v>0</v>
      </c>
    </row>
    <row r="170" spans="1:3" x14ac:dyDescent="0.2">
      <c r="A170" s="3">
        <v>38353</v>
      </c>
      <c r="B170" s="11">
        <v>0</v>
      </c>
      <c r="C170" s="5">
        <v>0</v>
      </c>
    </row>
    <row r="171" spans="1:3" x14ac:dyDescent="0.2">
      <c r="A171" s="3">
        <v>38384</v>
      </c>
      <c r="B171" s="11">
        <v>0</v>
      </c>
      <c r="C171" s="5">
        <v>0</v>
      </c>
    </row>
    <row r="172" spans="1:3" x14ac:dyDescent="0.2">
      <c r="A172" s="3">
        <v>38412</v>
      </c>
      <c r="B172" s="11">
        <v>0</v>
      </c>
      <c r="C172" s="5">
        <v>0</v>
      </c>
    </row>
    <row r="173" spans="1:3" x14ac:dyDescent="0.2">
      <c r="A173" s="3">
        <v>38443</v>
      </c>
      <c r="B173" s="11">
        <v>0</v>
      </c>
      <c r="C173" s="5">
        <v>0</v>
      </c>
    </row>
    <row r="174" spans="1:3" x14ac:dyDescent="0.2">
      <c r="A174" s="3">
        <v>38473</v>
      </c>
      <c r="B174" s="11">
        <v>0</v>
      </c>
      <c r="C174" s="5">
        <v>0</v>
      </c>
    </row>
    <row r="175" spans="1:3" x14ac:dyDescent="0.2">
      <c r="A175" s="3">
        <v>38504</v>
      </c>
      <c r="B175" s="11">
        <v>0</v>
      </c>
      <c r="C175" s="5">
        <v>0</v>
      </c>
    </row>
    <row r="176" spans="1:3" x14ac:dyDescent="0.2">
      <c r="A176" s="3">
        <v>38534</v>
      </c>
      <c r="B176" s="11">
        <v>0</v>
      </c>
      <c r="C176" s="5">
        <v>0</v>
      </c>
    </row>
    <row r="177" spans="1:3" x14ac:dyDescent="0.2">
      <c r="A177" s="3">
        <v>38565</v>
      </c>
      <c r="B177" s="11">
        <v>0</v>
      </c>
      <c r="C177" s="5">
        <v>0</v>
      </c>
    </row>
    <row r="178" spans="1:3" x14ac:dyDescent="0.2">
      <c r="A178" s="3">
        <v>38596</v>
      </c>
      <c r="B178" s="11">
        <v>0</v>
      </c>
      <c r="C178" s="5">
        <v>0</v>
      </c>
    </row>
    <row r="179" spans="1:3" x14ac:dyDescent="0.2">
      <c r="A179" s="3">
        <v>38626</v>
      </c>
      <c r="B179" s="11">
        <v>0</v>
      </c>
      <c r="C179" s="5">
        <v>0</v>
      </c>
    </row>
    <row r="180" spans="1:3" x14ac:dyDescent="0.2">
      <c r="A180" s="3">
        <v>38657</v>
      </c>
      <c r="B180" s="11">
        <v>0</v>
      </c>
      <c r="C180" s="5">
        <v>0</v>
      </c>
    </row>
    <row r="181" spans="1:3" x14ac:dyDescent="0.2">
      <c r="A181" s="3">
        <v>38687</v>
      </c>
      <c r="B181" s="11">
        <v>0</v>
      </c>
      <c r="C181" s="5">
        <v>0</v>
      </c>
    </row>
    <row r="182" spans="1:3" x14ac:dyDescent="0.2">
      <c r="A182" s="3">
        <v>38718</v>
      </c>
      <c r="B182" s="11">
        <v>0</v>
      </c>
      <c r="C182" s="5">
        <v>0</v>
      </c>
    </row>
    <row r="183" spans="1:3" x14ac:dyDescent="0.2">
      <c r="A183" s="3">
        <v>38749</v>
      </c>
      <c r="B183" s="11">
        <v>0</v>
      </c>
      <c r="C183" s="5">
        <v>0</v>
      </c>
    </row>
    <row r="184" spans="1:3" x14ac:dyDescent="0.2">
      <c r="A184" s="3">
        <v>38777</v>
      </c>
      <c r="B184" s="11">
        <v>0</v>
      </c>
      <c r="C184" s="5">
        <v>0</v>
      </c>
    </row>
    <row r="185" spans="1:3" x14ac:dyDescent="0.2">
      <c r="A185" s="3">
        <v>38808</v>
      </c>
      <c r="B185" s="11">
        <v>0</v>
      </c>
      <c r="C185" s="5">
        <v>0</v>
      </c>
    </row>
    <row r="186" spans="1:3" x14ac:dyDescent="0.2">
      <c r="A186" s="3">
        <v>38838</v>
      </c>
      <c r="B186" s="11">
        <v>0</v>
      </c>
      <c r="C186" s="5">
        <v>0</v>
      </c>
    </row>
    <row r="187" spans="1:3" x14ac:dyDescent="0.2">
      <c r="A187" s="3">
        <v>38869</v>
      </c>
      <c r="B187" s="11">
        <v>0</v>
      </c>
      <c r="C187" s="5">
        <v>0</v>
      </c>
    </row>
    <row r="188" spans="1:3" x14ac:dyDescent="0.2">
      <c r="A188" s="3">
        <v>38899</v>
      </c>
      <c r="B188" s="11">
        <v>0</v>
      </c>
      <c r="C188" s="5">
        <v>0</v>
      </c>
    </row>
    <row r="189" spans="1:3" x14ac:dyDescent="0.2">
      <c r="A189" s="3">
        <v>38930</v>
      </c>
      <c r="B189" s="11">
        <v>0</v>
      </c>
      <c r="C189" s="5">
        <v>0</v>
      </c>
    </row>
    <row r="190" spans="1:3" x14ac:dyDescent="0.2">
      <c r="A190" s="3">
        <v>38961</v>
      </c>
      <c r="B190" s="11">
        <v>0</v>
      </c>
      <c r="C190" s="5">
        <v>0</v>
      </c>
    </row>
    <row r="191" spans="1:3" x14ac:dyDescent="0.2">
      <c r="A191" s="3">
        <v>38991</v>
      </c>
      <c r="B191" s="11">
        <v>0</v>
      </c>
      <c r="C191" s="5">
        <v>0</v>
      </c>
    </row>
    <row r="192" spans="1:3" x14ac:dyDescent="0.2">
      <c r="A192" s="3">
        <v>39022</v>
      </c>
      <c r="B192" s="11">
        <v>0</v>
      </c>
      <c r="C192" s="5">
        <v>0</v>
      </c>
    </row>
    <row r="193" spans="1:3" x14ac:dyDescent="0.2">
      <c r="A193" s="3">
        <v>39052</v>
      </c>
      <c r="B193" s="11">
        <v>0</v>
      </c>
      <c r="C193" s="5">
        <v>0</v>
      </c>
    </row>
    <row r="194" spans="1:3" x14ac:dyDescent="0.2">
      <c r="A194" s="3">
        <v>39083</v>
      </c>
      <c r="B194" s="11">
        <v>0</v>
      </c>
      <c r="C194" s="5">
        <v>0</v>
      </c>
    </row>
    <row r="195" spans="1:3" x14ac:dyDescent="0.2">
      <c r="A195" s="3">
        <v>39114</v>
      </c>
      <c r="B195" s="11">
        <v>0</v>
      </c>
      <c r="C195" s="5">
        <v>0</v>
      </c>
    </row>
    <row r="196" spans="1:3" x14ac:dyDescent="0.2">
      <c r="A196" s="3">
        <v>39142</v>
      </c>
      <c r="B196" s="11">
        <v>0</v>
      </c>
      <c r="C196" s="5">
        <v>0</v>
      </c>
    </row>
    <row r="197" spans="1:3" x14ac:dyDescent="0.2">
      <c r="A197" s="3">
        <v>39173</v>
      </c>
      <c r="B197" s="11">
        <v>0</v>
      </c>
      <c r="C197" s="5">
        <v>0</v>
      </c>
    </row>
    <row r="198" spans="1:3" x14ac:dyDescent="0.2">
      <c r="A198" s="3">
        <v>39203</v>
      </c>
      <c r="B198" s="11">
        <v>0</v>
      </c>
      <c r="C198" s="5">
        <v>0</v>
      </c>
    </row>
    <row r="199" spans="1:3" x14ac:dyDescent="0.2">
      <c r="A199" s="3">
        <v>39234</v>
      </c>
      <c r="B199" s="11">
        <v>0</v>
      </c>
      <c r="C199" s="5">
        <v>0</v>
      </c>
    </row>
    <row r="200" spans="1:3" x14ac:dyDescent="0.2">
      <c r="A200" s="3">
        <v>39264</v>
      </c>
      <c r="B200" s="11">
        <v>0</v>
      </c>
      <c r="C200" s="5">
        <v>0</v>
      </c>
    </row>
    <row r="201" spans="1:3" x14ac:dyDescent="0.2">
      <c r="A201" s="3">
        <v>39295</v>
      </c>
      <c r="B201" s="11">
        <v>0</v>
      </c>
      <c r="C201" s="5">
        <v>0</v>
      </c>
    </row>
    <row r="202" spans="1:3" x14ac:dyDescent="0.2">
      <c r="A202" s="3">
        <v>39326</v>
      </c>
      <c r="B202" s="11">
        <v>0</v>
      </c>
      <c r="C202" s="5">
        <v>0</v>
      </c>
    </row>
    <row r="203" spans="1:3" x14ac:dyDescent="0.2">
      <c r="A203" s="3">
        <v>39356</v>
      </c>
      <c r="B203" s="11">
        <v>0</v>
      </c>
      <c r="C203" s="5">
        <v>0</v>
      </c>
    </row>
    <row r="204" spans="1:3" x14ac:dyDescent="0.2">
      <c r="A204" s="3">
        <v>39387</v>
      </c>
      <c r="B204" s="11">
        <v>0</v>
      </c>
      <c r="C204" s="5">
        <v>0</v>
      </c>
    </row>
    <row r="205" spans="1:3" x14ac:dyDescent="0.2">
      <c r="A205" s="3">
        <v>39417</v>
      </c>
      <c r="B205" s="11">
        <v>1</v>
      </c>
      <c r="C205" s="5">
        <v>0</v>
      </c>
    </row>
    <row r="206" spans="1:3" x14ac:dyDescent="0.2">
      <c r="A206" s="3">
        <v>39448</v>
      </c>
      <c r="B206" s="11">
        <v>1</v>
      </c>
      <c r="C206" s="5">
        <v>1</v>
      </c>
    </row>
    <row r="207" spans="1:3" x14ac:dyDescent="0.2">
      <c r="A207" s="3">
        <v>39479</v>
      </c>
      <c r="B207" s="11">
        <v>1</v>
      </c>
      <c r="C207" s="5">
        <v>1</v>
      </c>
    </row>
    <row r="208" spans="1:3" x14ac:dyDescent="0.2">
      <c r="A208" s="3">
        <v>39508</v>
      </c>
      <c r="B208" s="11">
        <v>1</v>
      </c>
      <c r="C208" s="5">
        <v>1</v>
      </c>
    </row>
    <row r="209" spans="1:3" x14ac:dyDescent="0.2">
      <c r="A209" s="3">
        <v>39539</v>
      </c>
      <c r="B209" s="11">
        <v>1</v>
      </c>
      <c r="C209" s="5">
        <v>1</v>
      </c>
    </row>
    <row r="210" spans="1:3" x14ac:dyDescent="0.2">
      <c r="A210" s="3">
        <v>39569</v>
      </c>
      <c r="B210" s="11">
        <v>1</v>
      </c>
      <c r="C210" s="5">
        <v>1</v>
      </c>
    </row>
    <row r="211" spans="1:3" x14ac:dyDescent="0.2">
      <c r="A211" s="3">
        <v>39600</v>
      </c>
      <c r="B211" s="11">
        <v>1</v>
      </c>
      <c r="C211" s="5">
        <v>1</v>
      </c>
    </row>
    <row r="212" spans="1:3" x14ac:dyDescent="0.2">
      <c r="A212" s="3">
        <v>39630</v>
      </c>
      <c r="B212" s="11">
        <v>1</v>
      </c>
      <c r="C212" s="5">
        <v>1</v>
      </c>
    </row>
    <row r="213" spans="1:3" x14ac:dyDescent="0.2">
      <c r="A213" s="3">
        <v>39661</v>
      </c>
      <c r="B213" s="11">
        <v>1</v>
      </c>
      <c r="C213" s="5">
        <v>1</v>
      </c>
    </row>
    <row r="214" spans="1:3" x14ac:dyDescent="0.2">
      <c r="A214" s="3">
        <v>39692</v>
      </c>
      <c r="B214" s="11">
        <v>1</v>
      </c>
      <c r="C214" s="5">
        <v>1</v>
      </c>
    </row>
    <row r="215" spans="1:3" x14ac:dyDescent="0.2">
      <c r="A215" s="3">
        <v>39722</v>
      </c>
      <c r="B215" s="11">
        <v>1</v>
      </c>
      <c r="C215" s="5">
        <v>1</v>
      </c>
    </row>
    <row r="216" spans="1:3" x14ac:dyDescent="0.2">
      <c r="A216" s="3">
        <v>39753</v>
      </c>
      <c r="B216" s="11">
        <v>1</v>
      </c>
      <c r="C216" s="5">
        <v>1</v>
      </c>
    </row>
    <row r="217" spans="1:3" x14ac:dyDescent="0.2">
      <c r="A217" s="3">
        <v>39783</v>
      </c>
      <c r="B217" s="11">
        <v>1</v>
      </c>
      <c r="C217" s="5">
        <v>1</v>
      </c>
    </row>
    <row r="218" spans="1:3" x14ac:dyDescent="0.2">
      <c r="A218" s="3">
        <v>39814</v>
      </c>
      <c r="B218" s="11">
        <v>1</v>
      </c>
      <c r="C218" s="5">
        <v>1</v>
      </c>
    </row>
    <row r="219" spans="1:3" x14ac:dyDescent="0.2">
      <c r="A219" s="3">
        <v>39845</v>
      </c>
      <c r="B219" s="11">
        <v>1</v>
      </c>
      <c r="C219" s="5">
        <v>1</v>
      </c>
    </row>
    <row r="220" spans="1:3" x14ac:dyDescent="0.2">
      <c r="A220" s="3">
        <v>39873</v>
      </c>
      <c r="B220" s="11">
        <v>1</v>
      </c>
      <c r="C220" s="5">
        <v>1</v>
      </c>
    </row>
    <row r="221" spans="1:3" x14ac:dyDescent="0.2">
      <c r="A221" s="3">
        <v>39904</v>
      </c>
      <c r="B221" s="11">
        <v>1</v>
      </c>
      <c r="C221" s="5">
        <v>1</v>
      </c>
    </row>
    <row r="222" spans="1:3" x14ac:dyDescent="0.2">
      <c r="A222" s="3">
        <v>39934</v>
      </c>
      <c r="B222" s="11">
        <v>1</v>
      </c>
      <c r="C222" s="5">
        <v>1</v>
      </c>
    </row>
    <row r="223" spans="1:3" x14ac:dyDescent="0.2">
      <c r="A223" s="3">
        <v>39965</v>
      </c>
      <c r="B223" s="11">
        <v>1</v>
      </c>
      <c r="C223" s="5">
        <v>1</v>
      </c>
    </row>
    <row r="224" spans="1:3" x14ac:dyDescent="0.2">
      <c r="A224" s="3">
        <v>39995</v>
      </c>
      <c r="B224" s="11">
        <v>0</v>
      </c>
      <c r="C224" s="5">
        <v>0</v>
      </c>
    </row>
    <row r="225" spans="1:3" x14ac:dyDescent="0.2">
      <c r="A225" s="3">
        <v>40026</v>
      </c>
      <c r="B225" s="11">
        <v>0</v>
      </c>
      <c r="C225" s="5">
        <v>0</v>
      </c>
    </row>
    <row r="226" spans="1:3" x14ac:dyDescent="0.2">
      <c r="A226" s="3">
        <v>40057</v>
      </c>
      <c r="B226" s="11">
        <v>0</v>
      </c>
      <c r="C226" s="5">
        <v>0</v>
      </c>
    </row>
    <row r="227" spans="1:3" x14ac:dyDescent="0.2">
      <c r="A227" s="3">
        <v>40087</v>
      </c>
      <c r="B227" s="11">
        <v>0</v>
      </c>
      <c r="C227" s="5">
        <v>0</v>
      </c>
    </row>
    <row r="228" spans="1:3" x14ac:dyDescent="0.2">
      <c r="A228" s="3">
        <v>40118</v>
      </c>
      <c r="B228" s="11">
        <v>0</v>
      </c>
      <c r="C228" s="5">
        <v>0</v>
      </c>
    </row>
    <row r="229" spans="1:3" x14ac:dyDescent="0.2">
      <c r="A229" s="3">
        <v>40148</v>
      </c>
      <c r="B229" s="11">
        <v>0</v>
      </c>
      <c r="C229" s="5">
        <v>0</v>
      </c>
    </row>
    <row r="230" spans="1:3" x14ac:dyDescent="0.2">
      <c r="A230" s="3">
        <v>40179</v>
      </c>
      <c r="B230" s="11">
        <v>0</v>
      </c>
      <c r="C230" s="5">
        <v>0</v>
      </c>
    </row>
    <row r="231" spans="1:3" x14ac:dyDescent="0.2">
      <c r="A231" s="3">
        <v>40210</v>
      </c>
      <c r="B231" s="11">
        <v>0</v>
      </c>
      <c r="C231" s="5">
        <v>0</v>
      </c>
    </row>
    <row r="232" spans="1:3" x14ac:dyDescent="0.2">
      <c r="A232" s="3">
        <v>40238</v>
      </c>
      <c r="B232" s="11">
        <v>0</v>
      </c>
      <c r="C232" s="5">
        <v>0</v>
      </c>
    </row>
    <row r="233" spans="1:3" x14ac:dyDescent="0.2">
      <c r="A233" s="3">
        <v>40269</v>
      </c>
      <c r="B233" s="11">
        <v>0</v>
      </c>
      <c r="C233" s="5">
        <v>0</v>
      </c>
    </row>
    <row r="234" spans="1:3" x14ac:dyDescent="0.2">
      <c r="A234" s="3">
        <v>40299</v>
      </c>
      <c r="B234" s="11">
        <v>0</v>
      </c>
      <c r="C234" s="5">
        <v>0</v>
      </c>
    </row>
    <row r="235" spans="1:3" x14ac:dyDescent="0.2">
      <c r="A235" s="3">
        <v>40330</v>
      </c>
      <c r="B235" s="11">
        <v>0</v>
      </c>
      <c r="C235" s="5">
        <v>0</v>
      </c>
    </row>
    <row r="236" spans="1:3" x14ac:dyDescent="0.2">
      <c r="A236" s="3">
        <v>40360</v>
      </c>
      <c r="B236" s="11">
        <v>0</v>
      </c>
      <c r="C236" s="5">
        <v>0</v>
      </c>
    </row>
    <row r="237" spans="1:3" x14ac:dyDescent="0.2">
      <c r="A237" s="3">
        <v>40391</v>
      </c>
      <c r="B237" s="11">
        <v>0</v>
      </c>
      <c r="C237" s="5">
        <v>0</v>
      </c>
    </row>
    <row r="238" spans="1:3" x14ac:dyDescent="0.2">
      <c r="A238" s="3">
        <v>40422</v>
      </c>
      <c r="B238" s="11">
        <v>0</v>
      </c>
      <c r="C238" s="5">
        <v>0</v>
      </c>
    </row>
    <row r="239" spans="1:3" x14ac:dyDescent="0.2">
      <c r="A239" s="3">
        <v>40452</v>
      </c>
      <c r="B239" s="11">
        <v>0</v>
      </c>
      <c r="C239" s="5">
        <v>0</v>
      </c>
    </row>
    <row r="240" spans="1:3" x14ac:dyDescent="0.2">
      <c r="A240" s="3">
        <v>40483</v>
      </c>
      <c r="B240" s="11">
        <v>0</v>
      </c>
      <c r="C240" s="5">
        <v>0</v>
      </c>
    </row>
    <row r="241" spans="1:3" x14ac:dyDescent="0.2">
      <c r="A241" s="3">
        <v>40513</v>
      </c>
      <c r="B241" s="11">
        <v>0</v>
      </c>
      <c r="C241" s="5">
        <v>0</v>
      </c>
    </row>
    <row r="242" spans="1:3" x14ac:dyDescent="0.2">
      <c r="A242" s="3">
        <v>40544</v>
      </c>
      <c r="B242" s="11">
        <v>0</v>
      </c>
      <c r="C242" s="5">
        <v>0</v>
      </c>
    </row>
    <row r="243" spans="1:3" x14ac:dyDescent="0.2">
      <c r="A243" s="3">
        <v>40575</v>
      </c>
      <c r="B243" s="11">
        <v>0</v>
      </c>
      <c r="C243" s="5">
        <v>0</v>
      </c>
    </row>
    <row r="244" spans="1:3" x14ac:dyDescent="0.2">
      <c r="A244" s="3">
        <v>40603</v>
      </c>
      <c r="B244" s="11">
        <v>0</v>
      </c>
      <c r="C244" s="5">
        <v>0</v>
      </c>
    </row>
    <row r="245" spans="1:3" x14ac:dyDescent="0.2">
      <c r="A245" s="3">
        <v>40634</v>
      </c>
      <c r="B245" s="11">
        <v>0</v>
      </c>
      <c r="C245" s="5">
        <v>0</v>
      </c>
    </row>
    <row r="246" spans="1:3" x14ac:dyDescent="0.2">
      <c r="A246" s="3">
        <v>40664</v>
      </c>
      <c r="B246" s="11">
        <v>0</v>
      </c>
      <c r="C246" s="5">
        <v>0</v>
      </c>
    </row>
    <row r="247" spans="1:3" x14ac:dyDescent="0.2">
      <c r="A247" s="3">
        <v>40695</v>
      </c>
      <c r="B247" s="11">
        <v>0</v>
      </c>
      <c r="C247" s="5">
        <v>0</v>
      </c>
    </row>
    <row r="248" spans="1:3" x14ac:dyDescent="0.2">
      <c r="A248" s="3">
        <v>40725</v>
      </c>
      <c r="B248" s="11">
        <v>0</v>
      </c>
      <c r="C248" s="5">
        <v>0</v>
      </c>
    </row>
    <row r="249" spans="1:3" x14ac:dyDescent="0.2">
      <c r="A249" s="3">
        <v>40756</v>
      </c>
      <c r="B249" s="11">
        <v>0</v>
      </c>
      <c r="C249" s="5">
        <v>0</v>
      </c>
    </row>
    <row r="250" spans="1:3" x14ac:dyDescent="0.2">
      <c r="A250" s="3">
        <v>40787</v>
      </c>
      <c r="B250" s="11">
        <v>0</v>
      </c>
      <c r="C250" s="5">
        <v>0</v>
      </c>
    </row>
    <row r="251" spans="1:3" x14ac:dyDescent="0.2">
      <c r="A251" s="3">
        <v>40817</v>
      </c>
      <c r="B251" s="11">
        <v>0</v>
      </c>
      <c r="C251" s="5">
        <v>0</v>
      </c>
    </row>
    <row r="252" spans="1:3" x14ac:dyDescent="0.2">
      <c r="A252" s="3">
        <v>40848</v>
      </c>
      <c r="B252" s="11">
        <v>0</v>
      </c>
      <c r="C252" s="5">
        <v>0</v>
      </c>
    </row>
    <row r="253" spans="1:3" x14ac:dyDescent="0.2">
      <c r="A253" s="3">
        <v>40878</v>
      </c>
      <c r="B253" s="11">
        <v>0</v>
      </c>
      <c r="C253" s="5">
        <v>0</v>
      </c>
    </row>
    <row r="254" spans="1:3" x14ac:dyDescent="0.2">
      <c r="A254" s="3">
        <v>40909</v>
      </c>
      <c r="B254" s="11">
        <v>0</v>
      </c>
      <c r="C254" s="5">
        <v>0</v>
      </c>
    </row>
    <row r="255" spans="1:3" x14ac:dyDescent="0.2">
      <c r="A255" s="3">
        <v>40940</v>
      </c>
      <c r="B255" s="11">
        <v>0</v>
      </c>
      <c r="C255" s="5">
        <v>0</v>
      </c>
    </row>
    <row r="256" spans="1:3" x14ac:dyDescent="0.2">
      <c r="A256" s="3">
        <v>40969</v>
      </c>
      <c r="B256" s="11">
        <v>0</v>
      </c>
      <c r="C256" s="5">
        <v>0</v>
      </c>
    </row>
    <row r="257" spans="1:3" x14ac:dyDescent="0.2">
      <c r="A257" s="3">
        <v>41000</v>
      </c>
      <c r="B257" s="11">
        <v>0</v>
      </c>
      <c r="C257" s="5">
        <v>0</v>
      </c>
    </row>
    <row r="258" spans="1:3" x14ac:dyDescent="0.2">
      <c r="A258" s="3">
        <v>41030</v>
      </c>
      <c r="B258" s="11">
        <v>0</v>
      </c>
      <c r="C258" s="5">
        <v>0</v>
      </c>
    </row>
    <row r="259" spans="1:3" x14ac:dyDescent="0.2">
      <c r="A259" s="3">
        <v>41061</v>
      </c>
      <c r="B259" s="11">
        <v>0</v>
      </c>
      <c r="C259" s="5">
        <v>0</v>
      </c>
    </row>
    <row r="260" spans="1:3" x14ac:dyDescent="0.2">
      <c r="A260" s="3">
        <v>41091</v>
      </c>
      <c r="B260" s="11">
        <v>0</v>
      </c>
      <c r="C260" s="5">
        <v>0</v>
      </c>
    </row>
    <row r="261" spans="1:3" x14ac:dyDescent="0.2">
      <c r="A261" s="3">
        <v>41122</v>
      </c>
      <c r="B261" s="11">
        <v>0</v>
      </c>
      <c r="C261" s="5">
        <v>0</v>
      </c>
    </row>
    <row r="262" spans="1:3" x14ac:dyDescent="0.2">
      <c r="A262" s="3">
        <v>41153</v>
      </c>
      <c r="B262" s="11">
        <v>0</v>
      </c>
      <c r="C262" s="5">
        <v>0</v>
      </c>
    </row>
    <row r="263" spans="1:3" x14ac:dyDescent="0.2">
      <c r="A263" s="3">
        <v>41183</v>
      </c>
      <c r="B263" s="11">
        <v>0</v>
      </c>
      <c r="C263" s="5">
        <v>0</v>
      </c>
    </row>
    <row r="264" spans="1:3" x14ac:dyDescent="0.2">
      <c r="A264" s="3">
        <v>41214</v>
      </c>
      <c r="B264" s="11">
        <v>0</v>
      </c>
      <c r="C264" s="5">
        <v>0</v>
      </c>
    </row>
    <row r="265" spans="1:3" x14ac:dyDescent="0.2">
      <c r="A265" s="3">
        <v>41244</v>
      </c>
      <c r="B265" s="11">
        <v>0</v>
      </c>
      <c r="C265" s="5">
        <v>1</v>
      </c>
    </row>
    <row r="266" spans="1:3" x14ac:dyDescent="0.2">
      <c r="A266" s="3">
        <v>41275</v>
      </c>
      <c r="B266" s="11">
        <v>0</v>
      </c>
      <c r="C266" s="5">
        <v>1</v>
      </c>
    </row>
    <row r="267" spans="1:3" x14ac:dyDescent="0.2">
      <c r="A267" s="3">
        <v>41306</v>
      </c>
      <c r="B267" s="11">
        <v>0</v>
      </c>
      <c r="C267" s="5">
        <v>1</v>
      </c>
    </row>
    <row r="268" spans="1:3" x14ac:dyDescent="0.2">
      <c r="A268" s="3">
        <v>41334</v>
      </c>
      <c r="B268" s="11">
        <v>0</v>
      </c>
      <c r="C268" s="5">
        <v>1</v>
      </c>
    </row>
    <row r="269" spans="1:3" x14ac:dyDescent="0.2">
      <c r="A269" s="3">
        <v>41365</v>
      </c>
      <c r="B269" s="11">
        <v>0</v>
      </c>
      <c r="C269" s="5">
        <v>1</v>
      </c>
    </row>
    <row r="270" spans="1:3" x14ac:dyDescent="0.2">
      <c r="A270" s="3">
        <v>41395</v>
      </c>
      <c r="B270" s="11">
        <v>0</v>
      </c>
      <c r="C270" s="5">
        <v>1</v>
      </c>
    </row>
    <row r="271" spans="1:3" x14ac:dyDescent="0.2">
      <c r="A271" s="3">
        <v>41426</v>
      </c>
      <c r="B271" s="11">
        <v>0</v>
      </c>
      <c r="C271" s="5">
        <v>1</v>
      </c>
    </row>
    <row r="272" spans="1:3" x14ac:dyDescent="0.2">
      <c r="A272" s="3">
        <v>41456</v>
      </c>
      <c r="B272" s="11">
        <v>0</v>
      </c>
      <c r="C272" s="5">
        <v>1</v>
      </c>
    </row>
    <row r="273" spans="1:3" x14ac:dyDescent="0.2">
      <c r="A273" s="3">
        <v>41487</v>
      </c>
      <c r="B273" s="11">
        <v>0</v>
      </c>
      <c r="C273" s="5">
        <v>0</v>
      </c>
    </row>
    <row r="274" spans="1:3" x14ac:dyDescent="0.2">
      <c r="A274" s="3">
        <v>41518</v>
      </c>
      <c r="B274" s="11">
        <v>0</v>
      </c>
      <c r="C274" s="5">
        <v>0</v>
      </c>
    </row>
    <row r="275" spans="1:3" x14ac:dyDescent="0.2">
      <c r="A275" s="3">
        <v>41548</v>
      </c>
      <c r="B275" s="11">
        <v>0</v>
      </c>
      <c r="C275" s="5">
        <v>0</v>
      </c>
    </row>
    <row r="276" spans="1:3" x14ac:dyDescent="0.2">
      <c r="A276" s="3">
        <v>41579</v>
      </c>
      <c r="B276" s="11">
        <v>0</v>
      </c>
      <c r="C276" s="5">
        <v>0</v>
      </c>
    </row>
    <row r="277" spans="1:3" x14ac:dyDescent="0.2">
      <c r="A277" s="3">
        <v>41609</v>
      </c>
      <c r="B277" s="11">
        <v>0</v>
      </c>
      <c r="C277" s="5">
        <v>0</v>
      </c>
    </row>
    <row r="278" spans="1:3" x14ac:dyDescent="0.2">
      <c r="A278" s="3">
        <v>41640</v>
      </c>
      <c r="B278" s="11">
        <v>0</v>
      </c>
      <c r="C278" s="5">
        <v>0</v>
      </c>
    </row>
    <row r="279" spans="1:3" x14ac:dyDescent="0.2">
      <c r="A279" s="3">
        <v>41671</v>
      </c>
      <c r="B279" s="11">
        <v>0</v>
      </c>
      <c r="C279" s="5">
        <v>0</v>
      </c>
    </row>
    <row r="280" spans="1:3" x14ac:dyDescent="0.2">
      <c r="A280" s="3">
        <v>41699</v>
      </c>
      <c r="B280" s="11">
        <v>0</v>
      </c>
      <c r="C280" s="5">
        <v>0</v>
      </c>
    </row>
    <row r="281" spans="1:3" x14ac:dyDescent="0.2">
      <c r="A281" s="3">
        <v>41730</v>
      </c>
      <c r="B281" s="11">
        <v>0</v>
      </c>
      <c r="C281" s="5">
        <v>0</v>
      </c>
    </row>
    <row r="282" spans="1:3" x14ac:dyDescent="0.2">
      <c r="A282" s="3">
        <v>41760</v>
      </c>
      <c r="B282" s="11">
        <v>0</v>
      </c>
      <c r="C282" s="5">
        <v>0</v>
      </c>
    </row>
    <row r="283" spans="1:3" x14ac:dyDescent="0.2">
      <c r="A283" s="3">
        <v>41791</v>
      </c>
      <c r="B283" s="11">
        <v>0</v>
      </c>
      <c r="C283" s="5">
        <v>0</v>
      </c>
    </row>
    <row r="284" spans="1:3" x14ac:dyDescent="0.2">
      <c r="A284" s="3">
        <v>41821</v>
      </c>
      <c r="B284" s="11">
        <v>0</v>
      </c>
      <c r="C284" s="5">
        <v>0</v>
      </c>
    </row>
    <row r="285" spans="1:3" x14ac:dyDescent="0.2">
      <c r="A285" s="3">
        <v>41852</v>
      </c>
      <c r="B285" s="11">
        <v>0</v>
      </c>
      <c r="C285" s="5">
        <v>0</v>
      </c>
    </row>
    <row r="286" spans="1:3" x14ac:dyDescent="0.2">
      <c r="A286" s="3">
        <v>41883</v>
      </c>
      <c r="B286" s="11">
        <v>0</v>
      </c>
      <c r="C286" s="5">
        <v>0</v>
      </c>
    </row>
    <row r="287" spans="1:3" x14ac:dyDescent="0.2">
      <c r="A287" s="3">
        <v>41913</v>
      </c>
      <c r="B287" s="11">
        <v>0</v>
      </c>
      <c r="C287" s="5">
        <v>0</v>
      </c>
    </row>
    <row r="288" spans="1:3" x14ac:dyDescent="0.2">
      <c r="A288" s="3">
        <v>41944</v>
      </c>
      <c r="B288" s="11">
        <v>0</v>
      </c>
      <c r="C288" s="5">
        <v>0</v>
      </c>
    </row>
    <row r="289" spans="1:3" x14ac:dyDescent="0.2">
      <c r="A289" s="3">
        <v>41974</v>
      </c>
      <c r="B289" s="11">
        <v>0</v>
      </c>
      <c r="C289" s="5">
        <v>1</v>
      </c>
    </row>
    <row r="290" spans="1:3" x14ac:dyDescent="0.2">
      <c r="A290" s="3">
        <v>42005</v>
      </c>
      <c r="B290" s="11">
        <v>0</v>
      </c>
      <c r="C290" s="5">
        <v>1</v>
      </c>
    </row>
    <row r="291" spans="1:3" x14ac:dyDescent="0.2">
      <c r="A291" s="3">
        <v>42036</v>
      </c>
      <c r="B291" s="11">
        <v>0</v>
      </c>
      <c r="C291" s="5">
        <v>1</v>
      </c>
    </row>
    <row r="292" spans="1:3" x14ac:dyDescent="0.2">
      <c r="A292" s="3">
        <v>42064</v>
      </c>
      <c r="B292" s="11">
        <v>0</v>
      </c>
      <c r="C292" s="5">
        <v>1</v>
      </c>
    </row>
    <row r="293" spans="1:3" x14ac:dyDescent="0.2">
      <c r="A293" s="3">
        <v>42095</v>
      </c>
      <c r="B293" s="11">
        <v>0</v>
      </c>
      <c r="C293" s="5">
        <v>1</v>
      </c>
    </row>
    <row r="294" spans="1:3" x14ac:dyDescent="0.2">
      <c r="A294" s="3">
        <v>42125</v>
      </c>
      <c r="B294" s="11">
        <v>0</v>
      </c>
      <c r="C294" s="5">
        <v>1</v>
      </c>
    </row>
    <row r="295" spans="1:3" x14ac:dyDescent="0.2">
      <c r="A295" s="3">
        <v>42156</v>
      </c>
      <c r="B295" s="11">
        <v>0</v>
      </c>
      <c r="C295" s="5">
        <v>1</v>
      </c>
    </row>
    <row r="296" spans="1:3" x14ac:dyDescent="0.2">
      <c r="A296" s="3">
        <v>42186</v>
      </c>
      <c r="B296" s="11">
        <v>0</v>
      </c>
      <c r="C296" s="5">
        <v>1</v>
      </c>
    </row>
    <row r="297" spans="1:3" x14ac:dyDescent="0.2">
      <c r="A297" s="3">
        <v>42217</v>
      </c>
      <c r="B297" s="11">
        <v>0</v>
      </c>
      <c r="C297" s="5">
        <v>1</v>
      </c>
    </row>
    <row r="298" spans="1:3" x14ac:dyDescent="0.2">
      <c r="A298" s="3">
        <v>42248</v>
      </c>
      <c r="B298" s="11">
        <v>0</v>
      </c>
      <c r="C298" s="5">
        <v>1</v>
      </c>
    </row>
    <row r="299" spans="1:3" x14ac:dyDescent="0.2">
      <c r="A299" s="3">
        <v>42278</v>
      </c>
      <c r="B299" s="11">
        <v>0</v>
      </c>
      <c r="C299" s="5">
        <v>1</v>
      </c>
    </row>
    <row r="300" spans="1:3" x14ac:dyDescent="0.2">
      <c r="A300" s="3">
        <v>42309</v>
      </c>
      <c r="B300" s="11">
        <v>0</v>
      </c>
      <c r="C300" s="5">
        <v>1</v>
      </c>
    </row>
    <row r="301" spans="1:3" x14ac:dyDescent="0.2">
      <c r="A301" s="3">
        <v>42339</v>
      </c>
      <c r="B301" s="11">
        <v>0</v>
      </c>
      <c r="C301" s="5">
        <v>1</v>
      </c>
    </row>
    <row r="302" spans="1:3" x14ac:dyDescent="0.2">
      <c r="A302" s="3">
        <v>42370</v>
      </c>
      <c r="B302" s="11">
        <v>0</v>
      </c>
      <c r="C302" s="5">
        <v>1</v>
      </c>
    </row>
    <row r="303" spans="1:3" x14ac:dyDescent="0.2">
      <c r="A303" s="3">
        <v>42401</v>
      </c>
      <c r="B303" s="11">
        <v>0</v>
      </c>
      <c r="C303" s="5">
        <v>1</v>
      </c>
    </row>
    <row r="304" spans="1:3" x14ac:dyDescent="0.2">
      <c r="A304" s="3">
        <v>42430</v>
      </c>
      <c r="B304" s="11">
        <v>0</v>
      </c>
      <c r="C304" s="5">
        <v>1</v>
      </c>
    </row>
    <row r="305" spans="1:3" x14ac:dyDescent="0.2">
      <c r="A305" s="3">
        <v>42461</v>
      </c>
      <c r="B305" s="11">
        <v>0</v>
      </c>
      <c r="C305" s="5">
        <v>1</v>
      </c>
    </row>
    <row r="306" spans="1:3" x14ac:dyDescent="0.2">
      <c r="A306" s="3">
        <v>42491</v>
      </c>
      <c r="B306" s="11">
        <v>0</v>
      </c>
      <c r="C306" s="5">
        <v>1</v>
      </c>
    </row>
    <row r="307" spans="1:3" x14ac:dyDescent="0.2">
      <c r="A307" s="3">
        <v>42522</v>
      </c>
      <c r="B307" s="11">
        <v>0</v>
      </c>
      <c r="C307" s="5">
        <v>1</v>
      </c>
    </row>
    <row r="308" spans="1:3" x14ac:dyDescent="0.2">
      <c r="A308" s="3">
        <v>42552</v>
      </c>
      <c r="B308" s="11">
        <v>0</v>
      </c>
      <c r="C308" s="5">
        <v>1</v>
      </c>
    </row>
    <row r="309" spans="1:3" x14ac:dyDescent="0.2">
      <c r="A309" s="3">
        <v>42583</v>
      </c>
      <c r="B309" s="11">
        <v>0</v>
      </c>
      <c r="C309" s="5">
        <v>1</v>
      </c>
    </row>
    <row r="310" spans="1:3" x14ac:dyDescent="0.2">
      <c r="A310" s="3">
        <v>42614</v>
      </c>
      <c r="B310" s="11">
        <v>0</v>
      </c>
      <c r="C310" s="5">
        <v>1</v>
      </c>
    </row>
    <row r="311" spans="1:3" x14ac:dyDescent="0.2">
      <c r="A311" s="3">
        <v>42644</v>
      </c>
      <c r="B311" s="11">
        <v>0</v>
      </c>
      <c r="C311" s="5">
        <v>1</v>
      </c>
    </row>
    <row r="312" spans="1:3" x14ac:dyDescent="0.2">
      <c r="A312" s="3">
        <v>42675</v>
      </c>
      <c r="B312" s="11">
        <v>0</v>
      </c>
      <c r="C312" s="5">
        <v>1</v>
      </c>
    </row>
    <row r="313" spans="1:3" x14ac:dyDescent="0.2">
      <c r="A313" s="3">
        <v>42705</v>
      </c>
      <c r="B313" s="11">
        <v>0</v>
      </c>
      <c r="C313" s="6">
        <v>1</v>
      </c>
    </row>
    <row r="314" spans="1:3" x14ac:dyDescent="0.2">
      <c r="A314" s="3">
        <v>42736</v>
      </c>
      <c r="B314" s="11">
        <v>0</v>
      </c>
    </row>
    <row r="315" spans="1:3" x14ac:dyDescent="0.2">
      <c r="A315" s="3">
        <v>42767</v>
      </c>
      <c r="B315" s="11">
        <v>0</v>
      </c>
    </row>
    <row r="316" spans="1:3" x14ac:dyDescent="0.2">
      <c r="A316" s="3">
        <v>42795</v>
      </c>
      <c r="B316" s="11">
        <v>0</v>
      </c>
    </row>
    <row r="317" spans="1:3" x14ac:dyDescent="0.2">
      <c r="A317" s="3">
        <v>42826</v>
      </c>
      <c r="B317" s="11">
        <v>0</v>
      </c>
    </row>
    <row r="318" spans="1:3" x14ac:dyDescent="0.2">
      <c r="A318" s="3">
        <v>42856</v>
      </c>
      <c r="B318" s="11">
        <v>0</v>
      </c>
    </row>
    <row r="319" spans="1:3" x14ac:dyDescent="0.2">
      <c r="A319" s="3">
        <v>42887</v>
      </c>
      <c r="B319" s="11">
        <v>0</v>
      </c>
    </row>
    <row r="320" spans="1:3" x14ac:dyDescent="0.2">
      <c r="A320" s="3">
        <v>42917</v>
      </c>
      <c r="B320" s="11">
        <v>0</v>
      </c>
    </row>
    <row r="321" spans="1:2" x14ac:dyDescent="0.2">
      <c r="A321" s="3">
        <v>42948</v>
      </c>
      <c r="B321" s="11">
        <v>0</v>
      </c>
    </row>
    <row r="322" spans="1:2" x14ac:dyDescent="0.2">
      <c r="A322" s="3">
        <v>42979</v>
      </c>
      <c r="B322" s="11">
        <v>0</v>
      </c>
    </row>
    <row r="323" spans="1:2" x14ac:dyDescent="0.2">
      <c r="A323" s="3">
        <v>43009</v>
      </c>
      <c r="B323" s="11">
        <v>0</v>
      </c>
    </row>
    <row r="324" spans="1:2" x14ac:dyDescent="0.2">
      <c r="A324" s="3">
        <v>43040</v>
      </c>
      <c r="B324" s="11">
        <v>0</v>
      </c>
    </row>
    <row r="325" spans="1:2" x14ac:dyDescent="0.2">
      <c r="A325" s="3">
        <v>43070</v>
      </c>
      <c r="B325" s="11">
        <v>0</v>
      </c>
    </row>
    <row r="326" spans="1:2" x14ac:dyDescent="0.2">
      <c r="A326" s="3">
        <v>43101</v>
      </c>
      <c r="B326" s="11">
        <v>0</v>
      </c>
    </row>
    <row r="327" spans="1:2" x14ac:dyDescent="0.2">
      <c r="A327" s="3">
        <v>43132</v>
      </c>
      <c r="B327" s="11">
        <v>0</v>
      </c>
    </row>
    <row r="328" spans="1:2" x14ac:dyDescent="0.2">
      <c r="A328" s="3">
        <v>43160</v>
      </c>
      <c r="B328" s="11">
        <v>0</v>
      </c>
    </row>
    <row r="329" spans="1:2" x14ac:dyDescent="0.2">
      <c r="A329" s="3">
        <v>43191</v>
      </c>
      <c r="B329" s="11">
        <v>0</v>
      </c>
    </row>
    <row r="330" spans="1:2" x14ac:dyDescent="0.2">
      <c r="A330" s="3">
        <v>43221</v>
      </c>
      <c r="B330" s="11">
        <v>0</v>
      </c>
    </row>
    <row r="331" spans="1:2" x14ac:dyDescent="0.2">
      <c r="A331" s="3">
        <v>43252</v>
      </c>
      <c r="B331" s="11">
        <v>0</v>
      </c>
    </row>
    <row r="332" spans="1:2" x14ac:dyDescent="0.2">
      <c r="A332" s="3">
        <v>43282</v>
      </c>
      <c r="B332" s="11">
        <v>0</v>
      </c>
    </row>
    <row r="333" spans="1:2" x14ac:dyDescent="0.2">
      <c r="A333" s="3">
        <v>43313</v>
      </c>
      <c r="B333" s="11">
        <v>0</v>
      </c>
    </row>
    <row r="334" spans="1:2" x14ac:dyDescent="0.2">
      <c r="A334" s="3">
        <v>43344</v>
      </c>
      <c r="B334" s="11">
        <v>0</v>
      </c>
    </row>
    <row r="335" spans="1:2" x14ac:dyDescent="0.2">
      <c r="A335" s="3">
        <v>43374</v>
      </c>
      <c r="B335" s="11">
        <v>0</v>
      </c>
    </row>
    <row r="336" spans="1:2" x14ac:dyDescent="0.2">
      <c r="A336" s="3">
        <v>43405</v>
      </c>
      <c r="B336" s="11">
        <v>0</v>
      </c>
    </row>
    <row r="337" spans="1:2" x14ac:dyDescent="0.2">
      <c r="A337" s="3">
        <v>43435</v>
      </c>
      <c r="B337" s="11">
        <v>0</v>
      </c>
    </row>
    <row r="338" spans="1:2" x14ac:dyDescent="0.2">
      <c r="A338" s="3">
        <v>43466</v>
      </c>
      <c r="B338" s="11">
        <v>0</v>
      </c>
    </row>
    <row r="339" spans="1:2" x14ac:dyDescent="0.2">
      <c r="A339" s="3">
        <v>43497</v>
      </c>
      <c r="B339" s="11">
        <v>0</v>
      </c>
    </row>
    <row r="340" spans="1:2" x14ac:dyDescent="0.2">
      <c r="A340" s="3">
        <v>43525</v>
      </c>
      <c r="B340" s="11">
        <v>0</v>
      </c>
    </row>
    <row r="341" spans="1:2" x14ac:dyDescent="0.2">
      <c r="A341" s="3">
        <v>43556</v>
      </c>
      <c r="B341" s="11">
        <v>0</v>
      </c>
    </row>
    <row r="342" spans="1:2" x14ac:dyDescent="0.2">
      <c r="A342" s="3">
        <v>43586</v>
      </c>
      <c r="B342" s="11">
        <v>0</v>
      </c>
    </row>
    <row r="343" spans="1:2" x14ac:dyDescent="0.2">
      <c r="A343" s="3">
        <v>43617</v>
      </c>
      <c r="B343" s="11">
        <v>0</v>
      </c>
    </row>
    <row r="344" spans="1:2" x14ac:dyDescent="0.2">
      <c r="A344" s="3">
        <v>43647</v>
      </c>
      <c r="B344" s="11">
        <v>0</v>
      </c>
    </row>
    <row r="345" spans="1:2" x14ac:dyDescent="0.2">
      <c r="A345" s="3">
        <v>43678</v>
      </c>
      <c r="B345" s="11">
        <v>0</v>
      </c>
    </row>
    <row r="346" spans="1:2" x14ac:dyDescent="0.2">
      <c r="A346" s="3">
        <v>43709</v>
      </c>
      <c r="B346" s="11">
        <v>0</v>
      </c>
    </row>
    <row r="347" spans="1:2" x14ac:dyDescent="0.2">
      <c r="A347" s="3">
        <v>43739</v>
      </c>
      <c r="B347" s="11">
        <v>0</v>
      </c>
    </row>
    <row r="348" spans="1:2" x14ac:dyDescent="0.2">
      <c r="A348" s="3">
        <v>43770</v>
      </c>
      <c r="B348" s="11">
        <v>0</v>
      </c>
    </row>
    <row r="349" spans="1:2" x14ac:dyDescent="0.2">
      <c r="A349" s="3">
        <v>43800</v>
      </c>
      <c r="B349" s="11">
        <v>0</v>
      </c>
    </row>
    <row r="350" spans="1:2" x14ac:dyDescent="0.2">
      <c r="A350" s="3">
        <v>43831</v>
      </c>
      <c r="B350" s="11">
        <v>0</v>
      </c>
    </row>
    <row r="351" spans="1:2" x14ac:dyDescent="0.2">
      <c r="A351" s="3">
        <v>43862</v>
      </c>
      <c r="B351" s="11">
        <v>1</v>
      </c>
    </row>
    <row r="352" spans="1:2" x14ac:dyDescent="0.2">
      <c r="A352" s="3">
        <v>43891</v>
      </c>
      <c r="B352" s="11">
        <v>1</v>
      </c>
    </row>
    <row r="353" spans="1:2" x14ac:dyDescent="0.2">
      <c r="A353" s="3">
        <v>43922</v>
      </c>
      <c r="B353" s="11">
        <v>1</v>
      </c>
    </row>
    <row r="354" spans="1:2" x14ac:dyDescent="0.2">
      <c r="A354" s="3">
        <v>43952</v>
      </c>
      <c r="B354" s="11">
        <v>0</v>
      </c>
    </row>
    <row r="355" spans="1:2" x14ac:dyDescent="0.2">
      <c r="A355" s="3">
        <v>43983</v>
      </c>
      <c r="B355" s="11">
        <v>0</v>
      </c>
    </row>
    <row r="356" spans="1:2" x14ac:dyDescent="0.2">
      <c r="A356" s="3">
        <v>44013</v>
      </c>
      <c r="B356" s="11">
        <v>0</v>
      </c>
    </row>
    <row r="357" spans="1:2" x14ac:dyDescent="0.2">
      <c r="A357" s="3">
        <v>44044</v>
      </c>
      <c r="B357" s="11">
        <v>0</v>
      </c>
    </row>
    <row r="358" spans="1:2" x14ac:dyDescent="0.2">
      <c r="A358" s="3">
        <v>44075</v>
      </c>
      <c r="B358" s="11">
        <v>0</v>
      </c>
    </row>
    <row r="359" spans="1:2" x14ac:dyDescent="0.2">
      <c r="A359" s="3">
        <v>44105</v>
      </c>
      <c r="B359" s="11">
        <v>0</v>
      </c>
    </row>
    <row r="360" spans="1:2" x14ac:dyDescent="0.2">
      <c r="A360" s="3">
        <v>44136</v>
      </c>
      <c r="B360" s="11">
        <v>0</v>
      </c>
    </row>
    <row r="361" spans="1:2" x14ac:dyDescent="0.2">
      <c r="A361" s="3">
        <v>44166</v>
      </c>
      <c r="B361" s="11">
        <v>0</v>
      </c>
    </row>
    <row r="362" spans="1:2" x14ac:dyDescent="0.2">
      <c r="A362" s="3">
        <v>44197</v>
      </c>
      <c r="B362" s="11">
        <v>0</v>
      </c>
    </row>
    <row r="363" spans="1:2" x14ac:dyDescent="0.2">
      <c r="A363" s="3">
        <v>44228</v>
      </c>
      <c r="B363" s="11">
        <v>0</v>
      </c>
    </row>
    <row r="364" spans="1:2" x14ac:dyDescent="0.2">
      <c r="A364" s="3">
        <v>44256</v>
      </c>
      <c r="B364" s="11">
        <v>0</v>
      </c>
    </row>
    <row r="365" spans="1:2" x14ac:dyDescent="0.2">
      <c r="A365" s="3">
        <v>44287</v>
      </c>
      <c r="B365" s="11">
        <v>0</v>
      </c>
    </row>
    <row r="366" spans="1:2" x14ac:dyDescent="0.2">
      <c r="A366" s="3">
        <v>44317</v>
      </c>
      <c r="B366" s="11">
        <v>0</v>
      </c>
    </row>
    <row r="367" spans="1:2" x14ac:dyDescent="0.2">
      <c r="A367" s="3">
        <v>44348</v>
      </c>
      <c r="B367" s="11">
        <v>0</v>
      </c>
    </row>
    <row r="368" spans="1:2" x14ac:dyDescent="0.2">
      <c r="A368" s="3">
        <v>44378</v>
      </c>
      <c r="B368" s="11">
        <v>0</v>
      </c>
    </row>
    <row r="369" spans="1:2" x14ac:dyDescent="0.2">
      <c r="A369" s="3">
        <v>44409</v>
      </c>
      <c r="B369" s="11">
        <v>0</v>
      </c>
    </row>
    <row r="370" spans="1:2" x14ac:dyDescent="0.2">
      <c r="A370" s="3">
        <v>44440</v>
      </c>
      <c r="B370" s="11">
        <v>0</v>
      </c>
    </row>
    <row r="371" spans="1:2" x14ac:dyDescent="0.2">
      <c r="A371" s="3">
        <v>44470</v>
      </c>
      <c r="B371" s="11">
        <v>0</v>
      </c>
    </row>
    <row r="372" spans="1:2" x14ac:dyDescent="0.2">
      <c r="A372" s="3">
        <v>44501</v>
      </c>
      <c r="B372" s="11">
        <v>0</v>
      </c>
    </row>
    <row r="373" spans="1:2" x14ac:dyDescent="0.2">
      <c r="A373" s="3">
        <v>44531</v>
      </c>
      <c r="B373" s="11">
        <v>0</v>
      </c>
    </row>
    <row r="374" spans="1:2" x14ac:dyDescent="0.2">
      <c r="A374" s="3">
        <v>44562</v>
      </c>
      <c r="B374" s="11">
        <v>0</v>
      </c>
    </row>
    <row r="375" spans="1:2" x14ac:dyDescent="0.2">
      <c r="A375" s="3">
        <v>44593</v>
      </c>
      <c r="B375" s="11">
        <v>0</v>
      </c>
    </row>
    <row r="376" spans="1:2" x14ac:dyDescent="0.2">
      <c r="A376" s="3">
        <v>44621</v>
      </c>
      <c r="B376" s="1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2 6 b d 2 f c 1 - c e d a - 4 8 2 0 - 9 5 e 0 - b f f 8 5 e 7 6 f 0 0 1 "   x m l n s = " h t t p : / / s c h e m a s . m i c r o s o f t . c o m / D a t a M a s h u p " > A A A A A G g E A A B Q S w M E F A A C A A g A 0 X k y W c R V D G K l A A A A 9 w A A A B I A H A B D b 2 5 m a W c v U G F j a 2 F n Z S 5 4 b W w g o h g A K K A U A A A A A A A A A A A A A A A A A A A A A A A A A A A A h Y + x D o I w G I R f h X S n L T U Y Q 0 o Z X C U x I R r X p l R o h B 9 D i + X d H H w k X 0 G M o m 6 O d / d d c n e / 3 n g 2 t k 1 w 0 b 0 1 H a Q o w h Q F G l R X G q h S N L h j u E K Z 4 F u p T r L S w Q S D T U Z r U l Q 7 d 0 4 I 8 d 5 j v 8 B d X x F G a U Q O + a Z Q t W 5 l a M A 6 C U q j T 6 v 8 3 0 K C 7 1 9 j B M M R o z i O l z G m n M w u z w 1 8 C T Y N f q Y / J l 8 P j R t 6 L T S E u 4 K T W X L y P i E e U E s D B B Q A A g A I A N F 5 M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R e T J Z c K b W 7 2 E B A A C p A g A A E w A c A E Z v c m 1 1 b G F z L 1 N l Y 3 R p b 2 4 x L m 0 g o h g A K K A U A A A A A A A A A A A A A A A A A A A A A A A A A A A A b V B N S 8 M w G L 4 P + h 9 C N q S F m L q L B 8 c Q n P M g 4 s E N P Y 6 0 y d p o m t T k 7 Z y M / X f T d t 2 K N I f 2 y f v m + e B x I g V p N F q 1 / + k s G A U j l z M r O B r j 5 O d W X 3 P + / Y X R H C k B w Q j 5 s z K V T Y W f P D u j 6 a N J q 0 J o C D 9 E Q h d G g 8 c u x D l A 6 e 7 i m D N g N A F H M 7 O L r X A N N z 4 L 0 0 + v c T 9 x Q v k A c 8 m J S d z G c w Q B J z d b K 2 S W A 5 G a b 0 p r S M F 0 t b 2 a K F l I m E 9 v m o O j i L S 5 x t j b 7 4 Q F n x 0 M W r N E i T p 4 A + i T N c W L d B C 2 8 Q l a l U o C C E s b 8 P D 7 a i C X O g s j g n S l V P d d 7 s G y d 6 Y q 4 e j S W m M v d s t 9 y T T 3 b g u j q k J P L 2 b t 5 k 2 k x v J 2 G Q 6 m I w h 3 X I I O W P J 6 0 l V Q 4 1 4 L 9 f V U R A 2 b L v C x p p 0 k a E v v b n 2 Z b v Z P 7 k y 8 y H a j k 3 y v 2 5 z p z G d f / 5 a 9 V t e W a b c 1 t m h 5 9 d K F A 8 2 Q w 2 E o G P j 3 q M Y g C 3 E 8 R s F I 6 k H D 2 R 9 Q S w E C L Q A U A A I A C A D R e T J Z x F U M Y q U A A A D 3 A A A A E g A A A A A A A A A A A A A A A A A A A A A A Q 2 9 u Z m l n L 1 B h Y 2 t h Z 2 U u e G 1 s U E s B A i 0 A F A A C A A g A 0 X k y W Q / K 6 a u k A A A A 6 Q A A A B M A A A A A A A A A A A A A A A A A 8 Q A A A F t D b 2 5 0 Z W 5 0 X 1 R 5 c G V z X S 5 4 b W x Q S w E C L Q A U A A I A C A D R e T J Z c K b W 7 2 E B A A C p A g A A E w A A A A A A A A A A A A A A A A D i A Q A A R m 9 y b X V s Y X M v U 2 V j d G l v b j E u b V B L B Q Y A A A A A A w A D A M I A A A C Q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h D A A A A A A A A D 8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i d z Z u L W R k c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Y n c 2 b l 9 k Z H F r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0 L T A 5 L T E 4 V D E 5 O j E 0 O j M 1 L j Y 1 O T I 2 N z J a I i A v P j x F b n R y e S B U e X B l P S J G a W x s Q 2 9 s d W 1 u V H l w Z X M i I F Z h b H V l P S J z Q U F j Q U F B Q T 0 i I C 8 + P E V u d H J 5 I F R 5 c G U 9 I l F 1 Z X J 5 S U Q i I F Z h b H V l P S J z N 2 Y y O D Z m Y z M t N D A 4 Z C 0 0 M T c 2 L W I z O W I t N j g y Y m M y N D M x N D F h I i A v P j x F b n R y e S B U e X B l P S J G a W x s Q 2 9 s d W 1 u T m F t Z X M i I F Z h b H V l P S J z W y Z x d W 9 0 O 0 N v b H V t b j E u a W Q m c X V v d D s s J n F 1 b 3 Q 7 Q 2 9 s d W 1 u M S 5 v Y n N f Z G F 0 Z S Z x d W 9 0 O y w m c X V v d D t D b 2 x 1 b W 4 x L n R z a V 9 m c m V p Z 2 h 0 J n F 1 b 3 Q 7 L C Z x d W 9 0 O 0 N v b H V t b j E u a W 5 k X 3 B y b y Z x d W 9 0 O y w m c X V v d D t D b 2 x 1 b W 4 x L m 1 h b n V m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j k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d z Z u L W R k c W s v Q X V 0 b 1 J l b W 9 2 Z W R D b 2 x 1 b W 5 z M S 5 7 Q 2 9 s d W 1 u M S 5 p Z C w w f S Z x d W 9 0 O y w m c X V v d D t T Z W N 0 a W 9 u M S 9 i d z Z u L W R k c W s v Q X V 0 b 1 J l b W 9 2 Z W R D b 2 x 1 b W 5 z M S 5 7 Q 2 9 s d W 1 u M S 5 v Y n N f Z G F 0 Z S w x f S Z x d W 9 0 O y w m c X V v d D t T Z W N 0 a W 9 u M S 9 i d z Z u L W R k c W s v Q X V 0 b 1 J l b W 9 2 Z W R D b 2 x 1 b W 5 z M S 5 7 Q 2 9 s d W 1 u M S 5 0 c 2 l f Z n J l a W d o d C w y f S Z x d W 9 0 O y w m c X V v d D t T Z W N 0 a W 9 u M S 9 i d z Z u L W R k c W s v Q X V 0 b 1 J l b W 9 2 Z W R D b 2 x 1 b W 5 z M S 5 7 Q 2 9 s d W 1 u M S 5 p b m R f c H J v L D N 9 J n F 1 b 3 Q 7 L C Z x d W 9 0 O 1 N l Y 3 R p b 2 4 x L 2 J 3 N m 4 t Z G R x a y 9 B d X R v U m V t b 3 Z l Z E N v b H V t b n M x L n t D b 2 x 1 b W 4 x L m 1 h b n V m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3 N m 4 t Z G R x a y 9 B d X R v U m V t b 3 Z l Z E N v b H V t b n M x L n t D b 2 x 1 b W 4 x L m l k L D B 9 J n F 1 b 3 Q 7 L C Z x d W 9 0 O 1 N l Y 3 R p b 2 4 x L 2 J 3 N m 4 t Z G R x a y 9 B d X R v U m V t b 3 Z l Z E N v b H V t b n M x L n t D b 2 x 1 b W 4 x L m 9 i c 1 9 k Y X R l L D F 9 J n F 1 b 3 Q 7 L C Z x d W 9 0 O 1 N l Y 3 R p b 2 4 x L 2 J 3 N m 4 t Z G R x a y 9 B d X R v U m V t b 3 Z l Z E N v b H V t b n M x L n t D b 2 x 1 b W 4 x L n R z a V 9 m c m V p Z 2 h 0 L D J 9 J n F 1 b 3 Q 7 L C Z x d W 9 0 O 1 N l Y 3 R p b 2 4 x L 2 J 3 N m 4 t Z G R x a y 9 B d X R v U m V t b 3 Z l Z E N v b H V t b n M x L n t D b 2 x 1 b W 4 x L m l u Z F 9 w c m 8 s M 3 0 m c X V v d D s s J n F 1 b 3 Q 7 U 2 V j d G l v b j E v Y n c 2 b i 1 k Z H F r L 0 F 1 d G 9 S Z W 1 v d m V k Q 2 9 s d W 1 u c z E u e 0 N v b H V t b j E u b W F u d W Y s N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n c 2 b i 1 k Z H F r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3 N m 4 t Z G R x a y 9 D b 2 5 2 Z X J 0 Z W Q l M j B 0 b y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n c 2 b i 1 k Z H F r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3 N m 4 t Z G R x a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W f U Z V u d 4 v T a 5 v U u L k s 8 r h A A A A A A I A A A A A A A N m A A D A A A A A E A A A A L L R d x 4 W g + 0 B G S T 9 V 8 i Y 0 L 4 A A A A A B I A A A K A A A A A Q A A A A y J L g S X e L e I s G w F B L F w s G 2 1 A A A A B E 5 b F D i O / F / 1 X Z f t Q R e e G o f P u z D i v a X k H q s B 4 z w N 0 M 7 H E y t K O n t b 3 Z G E 6 M v G B V y h H m / m 8 v K t T 6 3 O h d + w 7 q r A X G x E c J C 8 D y e H 5 f D a m + R D y m 3 x Q A A A C W c q 3 L I E x T l 8 c 9 w B I O k k j w V m D J 9 g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1E074D-97BA-4838-BE2D-B1E6B0FCFD1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B498568-B755-47B5-815B-26BEE8633A51}">
  <ds:schemaRefs>
    <ds:schemaRef ds:uri="http://www.w3.org/XML/1998/namespace"/>
    <ds:schemaRef ds:uri="http://schemas.microsoft.com/office/2006/metadata/properties"/>
    <ds:schemaRef ds:uri="f6aed4ac-dd4c-4794-87ed-06fc3a0ee92f"/>
    <ds:schemaRef ds:uri="http://purl.org/dc/elements/1.1/"/>
    <ds:schemaRef ds:uri="http://purl.org/dc/dcmitype/"/>
    <ds:schemaRef ds:uri="http://schemas.microsoft.com/office/2006/documentManagement/types"/>
    <ds:schemaRef ds:uri="a35715f8-87ef-4d3b-947a-233431d15701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3D92370-F9C2-4360-B712-D87ADA3A430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897F84-F640-4D73-A53B-39B21332E4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</vt:lpstr>
      <vt:lpstr>Data</vt:lpstr>
      <vt:lpstr>Parameters</vt:lpstr>
      <vt:lpstr>Query</vt:lpstr>
      <vt:lpstr>Recession dates (M)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Sari Kimmel</cp:lastModifiedBy>
  <dcterms:created xsi:type="dcterms:W3CDTF">2019-03-18T14:46:15Z</dcterms:created>
  <dcterms:modified xsi:type="dcterms:W3CDTF">2024-12-16T15:42:29Z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