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FirestineT\TSAR_2024\visuals\"/>
    </mc:Choice>
  </mc:AlternateContent>
  <xr:revisionPtr revIDLastSave="0" documentId="13_ncr:1_{6E64E948-FA8E-4795-B0D7-06E49CE0DF73}" xr6:coauthVersionLast="47" xr6:coauthVersionMax="47" xr10:uidLastSave="{00000000-0000-0000-0000-000000000000}"/>
  <bookViews>
    <workbookView xWindow="-108" yWindow="-108" windowWidth="23256" windowHeight="12456" xr2:uid="{5FBF1322-FE7D-46F2-A5FA-49498CFFA5A6}"/>
  </bookViews>
  <sheets>
    <sheet name="figure" sheetId="2" r:id="rId1"/>
    <sheet name="data" sheetId="3" r:id="rId2"/>
    <sheet name="BIL_Highways_Detail" sheetId="5" r:id="rId3"/>
    <sheet name="BIL_Highway_ByYearandProgram" sheetId="6" r:id="rId4"/>
    <sheet name="NHCCI_data" sheetId="8" r:id="rId5"/>
    <sheet name="Sources" sheetId="7" r:id="rId6"/>
  </sheets>
  <definedNames>
    <definedName name="_xlnm._FilterDatabase" localSheetId="2" hidden="1">BIL_Highways_Detail!$A$1:$M$451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3" l="1"/>
  <c r="C13" i="3"/>
  <c r="C12" i="3"/>
  <c r="C11" i="3"/>
  <c r="C10" i="3"/>
  <c r="C6" i="3"/>
  <c r="C5" i="3"/>
  <c r="C4" i="3"/>
  <c r="C3" i="3"/>
  <c r="C2" i="3"/>
  <c r="C83" i="8"/>
  <c r="C82" i="8"/>
  <c r="C81" i="8"/>
  <c r="C80" i="8"/>
  <c r="C79" i="8"/>
  <c r="C78" i="8"/>
  <c r="C77" i="8"/>
  <c r="C76" i="8"/>
  <c r="C75" i="8"/>
  <c r="C74" i="8"/>
  <c r="C73" i="8"/>
  <c r="C72" i="8"/>
  <c r="C71" i="8"/>
  <c r="C70" i="8"/>
  <c r="C69" i="8"/>
  <c r="C68" i="8"/>
  <c r="C67" i="8"/>
  <c r="C66" i="8"/>
  <c r="C65" i="8"/>
  <c r="C64" i="8"/>
  <c r="C63" i="8"/>
  <c r="C62" i="8"/>
  <c r="C61" i="8"/>
  <c r="C60" i="8"/>
  <c r="C59" i="8"/>
  <c r="C58" i="8"/>
  <c r="C57" i="8"/>
  <c r="C56" i="8"/>
  <c r="C55" i="8"/>
  <c r="C54" i="8"/>
  <c r="C53" i="8"/>
  <c r="C52" i="8"/>
  <c r="C51" i="8"/>
  <c r="C50" i="8"/>
  <c r="C49" i="8"/>
  <c r="C48" i="8"/>
  <c r="C47" i="8"/>
  <c r="C46" i="8"/>
  <c r="C45" i="8"/>
  <c r="C44" i="8"/>
  <c r="C43" i="8"/>
  <c r="C42" i="8"/>
  <c r="C41" i="8"/>
  <c r="C40" i="8"/>
  <c r="C39" i="8"/>
  <c r="C38" i="8"/>
  <c r="C37" i="8"/>
  <c r="C36" i="8"/>
  <c r="C35" i="8"/>
  <c r="C34" i="8"/>
  <c r="C33" i="8"/>
  <c r="C32" i="8"/>
  <c r="C31" i="8"/>
  <c r="C30" i="8"/>
  <c r="C29" i="8"/>
  <c r="C28" i="8"/>
  <c r="C27" i="8"/>
  <c r="C26" i="8"/>
  <c r="C25" i="8"/>
  <c r="C24" i="8"/>
  <c r="G23" i="8"/>
  <c r="C23" i="8"/>
  <c r="F23" i="8" s="1"/>
  <c r="C22" i="8"/>
  <c r="C21" i="8"/>
  <c r="C20" i="8"/>
  <c r="F19" i="8"/>
  <c r="C19" i="8"/>
  <c r="C18" i="8"/>
  <c r="C17" i="8"/>
  <c r="C16" i="8"/>
  <c r="F15" i="8"/>
  <c r="C15" i="8"/>
  <c r="C14" i="8"/>
  <c r="C13" i="8"/>
  <c r="C12" i="8"/>
  <c r="F11" i="8"/>
  <c r="C11" i="8"/>
  <c r="C10" i="8"/>
  <c r="C9" i="8"/>
  <c r="F8" i="8"/>
  <c r="C8" i="8"/>
  <c r="C7" i="8"/>
  <c r="C6" i="8"/>
  <c r="F16" i="8" s="1"/>
  <c r="G16" i="8" s="1"/>
  <c r="F5" i="8"/>
  <c r="C5" i="8"/>
  <c r="C4" i="8"/>
  <c r="C3" i="8"/>
  <c r="F10" i="8" s="1"/>
  <c r="H67" i="6"/>
  <c r="G67" i="6"/>
  <c r="F67" i="6"/>
  <c r="E67" i="6"/>
  <c r="D67" i="6"/>
  <c r="B67" i="6"/>
  <c r="C67" i="6" s="1"/>
  <c r="H66" i="6"/>
  <c r="G66" i="6"/>
  <c r="F66" i="6"/>
  <c r="E66" i="6"/>
  <c r="D66" i="6"/>
  <c r="B66" i="6"/>
  <c r="C66" i="6" s="1"/>
  <c r="H65" i="6"/>
  <c r="G65" i="6"/>
  <c r="F65" i="6"/>
  <c r="E65" i="6"/>
  <c r="D65" i="6"/>
  <c r="C65" i="6"/>
  <c r="B65" i="6"/>
  <c r="H64" i="6"/>
  <c r="G64" i="6"/>
  <c r="F64" i="6"/>
  <c r="E64" i="6"/>
  <c r="D64" i="6"/>
  <c r="B64" i="6"/>
  <c r="C64" i="6" s="1"/>
  <c r="H63" i="6"/>
  <c r="G63" i="6"/>
  <c r="F63" i="6"/>
  <c r="E63" i="6"/>
  <c r="D63" i="6"/>
  <c r="B63" i="6"/>
  <c r="C63" i="6" s="1"/>
  <c r="H62" i="6"/>
  <c r="G62" i="6"/>
  <c r="F62" i="6"/>
  <c r="E62" i="6"/>
  <c r="D62" i="6"/>
  <c r="C62" i="6"/>
  <c r="B62" i="6"/>
  <c r="H61" i="6"/>
  <c r="G61" i="6"/>
  <c r="F61" i="6"/>
  <c r="E61" i="6"/>
  <c r="D61" i="6"/>
  <c r="C61" i="6"/>
  <c r="B61" i="6"/>
  <c r="H60" i="6"/>
  <c r="G60" i="6"/>
  <c r="F60" i="6"/>
  <c r="E60" i="6"/>
  <c r="D60" i="6"/>
  <c r="B60" i="6"/>
  <c r="C60" i="6" s="1"/>
  <c r="H59" i="6"/>
  <c r="G59" i="6"/>
  <c r="F59" i="6"/>
  <c r="E59" i="6"/>
  <c r="D59" i="6"/>
  <c r="C59" i="6"/>
  <c r="B59" i="6"/>
  <c r="H58" i="6"/>
  <c r="G58" i="6"/>
  <c r="F58" i="6"/>
  <c r="E58" i="6"/>
  <c r="D58" i="6"/>
  <c r="C58" i="6"/>
  <c r="B58" i="6"/>
  <c r="H57" i="6"/>
  <c r="G57" i="6"/>
  <c r="F57" i="6"/>
  <c r="E57" i="6"/>
  <c r="D57" i="6"/>
  <c r="B57" i="6"/>
  <c r="C57" i="6" s="1"/>
  <c r="H56" i="6"/>
  <c r="G56" i="6"/>
  <c r="F56" i="6"/>
  <c r="E56" i="6"/>
  <c r="D56" i="6"/>
  <c r="B56" i="6"/>
  <c r="C56" i="6" s="1"/>
  <c r="H55" i="6"/>
  <c r="G55" i="6"/>
  <c r="F55" i="6"/>
  <c r="E55" i="6"/>
  <c r="D55" i="6"/>
  <c r="B55" i="6"/>
  <c r="C55" i="6" s="1"/>
  <c r="H54" i="6"/>
  <c r="G54" i="6"/>
  <c r="F54" i="6"/>
  <c r="E54" i="6"/>
  <c r="D54" i="6"/>
  <c r="B54" i="6"/>
  <c r="C54" i="6" s="1"/>
  <c r="H53" i="6"/>
  <c r="G53" i="6"/>
  <c r="F53" i="6"/>
  <c r="E53" i="6"/>
  <c r="D53" i="6"/>
  <c r="C53" i="6"/>
  <c r="B53" i="6"/>
  <c r="H52" i="6"/>
  <c r="G52" i="6"/>
  <c r="F52" i="6"/>
  <c r="E52" i="6"/>
  <c r="D52" i="6"/>
  <c r="B52" i="6"/>
  <c r="C52" i="6" s="1"/>
  <c r="H51" i="6"/>
  <c r="G51" i="6"/>
  <c r="F51" i="6"/>
  <c r="E51" i="6"/>
  <c r="D51" i="6"/>
  <c r="B51" i="6"/>
  <c r="C51" i="6" s="1"/>
  <c r="H50" i="6"/>
  <c r="G50" i="6"/>
  <c r="F50" i="6"/>
  <c r="E50" i="6"/>
  <c r="D50" i="6"/>
  <c r="B50" i="6"/>
  <c r="C50" i="6" s="1"/>
  <c r="H49" i="6"/>
  <c r="G49" i="6"/>
  <c r="F49" i="6"/>
  <c r="E49" i="6"/>
  <c r="D49" i="6"/>
  <c r="C49" i="6"/>
  <c r="B49" i="6"/>
  <c r="H48" i="6"/>
  <c r="G48" i="6"/>
  <c r="F48" i="6"/>
  <c r="E48" i="6"/>
  <c r="D48" i="6"/>
  <c r="B48" i="6"/>
  <c r="C48" i="6" s="1"/>
  <c r="H47" i="6"/>
  <c r="G47" i="6"/>
  <c r="F47" i="6"/>
  <c r="E47" i="6"/>
  <c r="D47" i="6"/>
  <c r="C47" i="6"/>
  <c r="B47" i="6"/>
  <c r="H46" i="6"/>
  <c r="G46" i="6"/>
  <c r="F46" i="6"/>
  <c r="E46" i="6"/>
  <c r="D46" i="6"/>
  <c r="C46" i="6"/>
  <c r="B46" i="6"/>
  <c r="H45" i="6"/>
  <c r="G45" i="6"/>
  <c r="F45" i="6"/>
  <c r="E45" i="6"/>
  <c r="D45" i="6"/>
  <c r="C45" i="6"/>
  <c r="B45" i="6"/>
  <c r="H44" i="6"/>
  <c r="G44" i="6"/>
  <c r="F44" i="6"/>
  <c r="E44" i="6"/>
  <c r="D44" i="6"/>
  <c r="B44" i="6"/>
  <c r="C44" i="6" s="1"/>
  <c r="H43" i="6"/>
  <c r="G43" i="6"/>
  <c r="F43" i="6"/>
  <c r="E43" i="6"/>
  <c r="D43" i="6"/>
  <c r="B43" i="6"/>
  <c r="C43" i="6" s="1"/>
  <c r="H42" i="6"/>
  <c r="G42" i="6"/>
  <c r="F42" i="6"/>
  <c r="E42" i="6"/>
  <c r="D42" i="6"/>
  <c r="B42" i="6"/>
  <c r="C42" i="6" s="1"/>
  <c r="H41" i="6"/>
  <c r="G41" i="6"/>
  <c r="F41" i="6"/>
  <c r="E41" i="6"/>
  <c r="D41" i="6"/>
  <c r="C41" i="6"/>
  <c r="B41" i="6"/>
  <c r="H40" i="6"/>
  <c r="G40" i="6"/>
  <c r="F40" i="6"/>
  <c r="E40" i="6"/>
  <c r="D40" i="6"/>
  <c r="B40" i="6"/>
  <c r="C40" i="6" s="1"/>
  <c r="H39" i="6"/>
  <c r="G39" i="6"/>
  <c r="F39" i="6"/>
  <c r="E39" i="6"/>
  <c r="D39" i="6"/>
  <c r="B39" i="6"/>
  <c r="C39" i="6" s="1"/>
  <c r="H38" i="6"/>
  <c r="G38" i="6"/>
  <c r="F38" i="6"/>
  <c r="E38" i="6"/>
  <c r="D38" i="6"/>
  <c r="B38" i="6"/>
  <c r="C38" i="6" s="1"/>
  <c r="H37" i="6"/>
  <c r="G37" i="6"/>
  <c r="F37" i="6"/>
  <c r="E37" i="6"/>
  <c r="D37" i="6"/>
  <c r="C37" i="6"/>
  <c r="B37" i="6"/>
  <c r="H36" i="6"/>
  <c r="G36" i="6"/>
  <c r="F36" i="6"/>
  <c r="E36" i="6"/>
  <c r="D36" i="6"/>
  <c r="B36" i="6"/>
  <c r="C36" i="6" s="1"/>
  <c r="H35" i="6"/>
  <c r="G35" i="6"/>
  <c r="F35" i="6"/>
  <c r="E35" i="6"/>
  <c r="D35" i="6"/>
  <c r="C35" i="6"/>
  <c r="B35" i="6"/>
  <c r="H34" i="6"/>
  <c r="G34" i="6"/>
  <c r="F34" i="6"/>
  <c r="E34" i="6"/>
  <c r="D34" i="6"/>
  <c r="C34" i="6"/>
  <c r="B34" i="6"/>
  <c r="H33" i="6"/>
  <c r="G33" i="6"/>
  <c r="F33" i="6"/>
  <c r="E33" i="6"/>
  <c r="D33" i="6"/>
  <c r="C33" i="6"/>
  <c r="B33" i="6"/>
  <c r="H32" i="6"/>
  <c r="G32" i="6"/>
  <c r="F32" i="6"/>
  <c r="E32" i="6"/>
  <c r="D32" i="6"/>
  <c r="B32" i="6"/>
  <c r="C32" i="6" s="1"/>
  <c r="H31" i="6"/>
  <c r="G31" i="6"/>
  <c r="F31" i="6"/>
  <c r="E31" i="6"/>
  <c r="D31" i="6"/>
  <c r="B31" i="6"/>
  <c r="C31" i="6" s="1"/>
  <c r="H30" i="6"/>
  <c r="G30" i="6"/>
  <c r="F30" i="6"/>
  <c r="E30" i="6"/>
  <c r="D30" i="6"/>
  <c r="B30" i="6"/>
  <c r="C30" i="6" s="1"/>
  <c r="H29" i="6"/>
  <c r="G29" i="6"/>
  <c r="F29" i="6"/>
  <c r="E29" i="6"/>
  <c r="D29" i="6"/>
  <c r="C29" i="6"/>
  <c r="B29" i="6"/>
  <c r="H28" i="6"/>
  <c r="G28" i="6"/>
  <c r="F28" i="6"/>
  <c r="E28" i="6"/>
  <c r="D28" i="6"/>
  <c r="B28" i="6"/>
  <c r="C28" i="6" s="1"/>
  <c r="H27" i="6"/>
  <c r="G27" i="6"/>
  <c r="F27" i="6"/>
  <c r="E27" i="6"/>
  <c r="D27" i="6"/>
  <c r="B27" i="6"/>
  <c r="C27" i="6" s="1"/>
  <c r="H26" i="6"/>
  <c r="G26" i="6"/>
  <c r="F26" i="6"/>
  <c r="E26" i="6"/>
  <c r="D26" i="6"/>
  <c r="B26" i="6"/>
  <c r="C26" i="6" s="1"/>
  <c r="H25" i="6"/>
  <c r="G25" i="6"/>
  <c r="F25" i="6"/>
  <c r="E25" i="6"/>
  <c r="D25" i="6"/>
  <c r="C25" i="6"/>
  <c r="B25" i="6"/>
  <c r="H24" i="6"/>
  <c r="G24" i="6"/>
  <c r="F24" i="6"/>
  <c r="E24" i="6"/>
  <c r="D24" i="6"/>
  <c r="B24" i="6"/>
  <c r="C24" i="6" s="1"/>
  <c r="H23" i="6"/>
  <c r="G23" i="6"/>
  <c r="F23" i="6"/>
  <c r="E23" i="6"/>
  <c r="D23" i="6"/>
  <c r="C23" i="6"/>
  <c r="B23" i="6"/>
  <c r="H22" i="6"/>
  <c r="G22" i="6"/>
  <c r="F22" i="6"/>
  <c r="E22" i="6"/>
  <c r="D22" i="6"/>
  <c r="C22" i="6"/>
  <c r="B22" i="6"/>
  <c r="H21" i="6"/>
  <c r="G21" i="6"/>
  <c r="F21" i="6"/>
  <c r="E21" i="6"/>
  <c r="D21" i="6"/>
  <c r="C21" i="6"/>
  <c r="B21" i="6"/>
  <c r="H20" i="6"/>
  <c r="G20" i="6"/>
  <c r="F20" i="6"/>
  <c r="E20" i="6"/>
  <c r="D20" i="6"/>
  <c r="B20" i="6"/>
  <c r="C20" i="6" s="1"/>
  <c r="H19" i="6"/>
  <c r="G19" i="6"/>
  <c r="F19" i="6"/>
  <c r="E19" i="6"/>
  <c r="D19" i="6"/>
  <c r="B19" i="6"/>
  <c r="C19" i="6" s="1"/>
  <c r="H18" i="6"/>
  <c r="G18" i="6"/>
  <c r="F18" i="6"/>
  <c r="E18" i="6"/>
  <c r="D18" i="6"/>
  <c r="B18" i="6"/>
  <c r="C18" i="6" s="1"/>
  <c r="H17" i="6"/>
  <c r="G17" i="6"/>
  <c r="F17" i="6"/>
  <c r="E17" i="6"/>
  <c r="D17" i="6"/>
  <c r="C17" i="6"/>
  <c r="B17" i="6"/>
  <c r="H16" i="6"/>
  <c r="G16" i="6"/>
  <c r="F16" i="6"/>
  <c r="E16" i="6"/>
  <c r="D16" i="6"/>
  <c r="B16" i="6"/>
  <c r="C16" i="6" s="1"/>
  <c r="H15" i="6"/>
  <c r="G15" i="6"/>
  <c r="F15" i="6"/>
  <c r="E15" i="6"/>
  <c r="D15" i="6"/>
  <c r="B15" i="6"/>
  <c r="C15" i="6" s="1"/>
  <c r="H14" i="6"/>
  <c r="G14" i="6"/>
  <c r="F14" i="6"/>
  <c r="E14" i="6"/>
  <c r="D14" i="6"/>
  <c r="B14" i="6"/>
  <c r="C14" i="6" s="1"/>
  <c r="H13" i="6"/>
  <c r="G13" i="6"/>
  <c r="F13" i="6"/>
  <c r="E13" i="6"/>
  <c r="D13" i="6"/>
  <c r="C13" i="6"/>
  <c r="B13" i="6"/>
  <c r="H12" i="6"/>
  <c r="G12" i="6"/>
  <c r="F12" i="6"/>
  <c r="E12" i="6"/>
  <c r="D12" i="6"/>
  <c r="B12" i="6"/>
  <c r="C12" i="6" s="1"/>
  <c r="H11" i="6"/>
  <c r="G11" i="6"/>
  <c r="F11" i="6"/>
  <c r="E11" i="6"/>
  <c r="D11" i="6"/>
  <c r="C11" i="6"/>
  <c r="B11" i="6"/>
  <c r="H10" i="6"/>
  <c r="G10" i="6"/>
  <c r="F10" i="6"/>
  <c r="E10" i="6"/>
  <c r="D10" i="6"/>
  <c r="C10" i="6"/>
  <c r="B10" i="6"/>
  <c r="H9" i="6"/>
  <c r="G9" i="6"/>
  <c r="F9" i="6"/>
  <c r="E9" i="6"/>
  <c r="D9" i="6"/>
  <c r="C9" i="6"/>
  <c r="B9" i="6"/>
  <c r="H8" i="6"/>
  <c r="G8" i="6"/>
  <c r="F8" i="6"/>
  <c r="E8" i="6"/>
  <c r="D8" i="6"/>
  <c r="B8" i="6"/>
  <c r="C8" i="6" s="1"/>
  <c r="H7" i="6"/>
  <c r="G7" i="6"/>
  <c r="F7" i="6"/>
  <c r="E7" i="6"/>
  <c r="D7" i="6"/>
  <c r="B7" i="6"/>
  <c r="C7" i="6" s="1"/>
  <c r="H6" i="6"/>
  <c r="G6" i="6"/>
  <c r="F6" i="6"/>
  <c r="E6" i="6"/>
  <c r="D6" i="6"/>
  <c r="B6" i="6"/>
  <c r="C6" i="6" s="1"/>
  <c r="H5" i="6"/>
  <c r="G5" i="6"/>
  <c r="F5" i="6"/>
  <c r="E5" i="6"/>
  <c r="D5" i="6"/>
  <c r="C5" i="6"/>
  <c r="B5" i="6"/>
  <c r="H4" i="6"/>
  <c r="G4" i="6"/>
  <c r="F4" i="6"/>
  <c r="E4" i="6"/>
  <c r="D4" i="6"/>
  <c r="B4" i="6"/>
  <c r="C4" i="6" s="1"/>
  <c r="H3" i="6"/>
  <c r="G3" i="6"/>
  <c r="F3" i="6"/>
  <c r="E3" i="6"/>
  <c r="D3" i="6"/>
  <c r="B3" i="6"/>
  <c r="C3" i="6" s="1"/>
  <c r="B14" i="3"/>
  <c r="B13" i="3"/>
  <c r="B12" i="3"/>
  <c r="B11" i="3"/>
  <c r="B10" i="3"/>
  <c r="B15" i="3" s="1"/>
  <c r="B6" i="3"/>
  <c r="B5" i="3"/>
  <c r="B4" i="3"/>
  <c r="B3" i="3"/>
  <c r="B2" i="3"/>
  <c r="G11" i="8" l="1"/>
  <c r="G10" i="8"/>
  <c r="F14" i="8"/>
  <c r="F18" i="8"/>
  <c r="G18" i="8" s="1"/>
  <c r="F22" i="8"/>
  <c r="F12" i="8"/>
  <c r="G12" i="8" s="1"/>
  <c r="F20" i="8"/>
  <c r="G20" i="8" s="1"/>
  <c r="F6" i="8"/>
  <c r="G6" i="8" s="1"/>
  <c r="F9" i="8"/>
  <c r="G9" i="8" s="1"/>
  <c r="F3" i="8"/>
  <c r="F13" i="8"/>
  <c r="F17" i="8"/>
  <c r="G17" i="8" s="1"/>
  <c r="F21" i="8"/>
  <c r="F4" i="8"/>
  <c r="G4" i="8" s="1"/>
  <c r="F7" i="8"/>
  <c r="G7" i="8" s="1"/>
  <c r="C7" i="3"/>
  <c r="C15" i="3"/>
  <c r="C16" i="3" s="1"/>
  <c r="B7" i="3"/>
  <c r="K2" i="8" l="1"/>
  <c r="L2" i="8" s="1"/>
  <c r="G22" i="8"/>
  <c r="G14" i="8"/>
  <c r="G21" i="8"/>
  <c r="K1" i="8"/>
  <c r="L1" i="8" s="1"/>
  <c r="G19" i="8"/>
  <c r="G13" i="8"/>
  <c r="G15" i="8"/>
  <c r="G8" i="8"/>
  <c r="G5" i="8"/>
  <c r="C8" i="3"/>
  <c r="G25" i="8" l="1"/>
  <c r="F28" i="8" s="1"/>
  <c r="G24" i="8"/>
  <c r="F33" i="8" s="1"/>
  <c r="H22" i="8"/>
  <c r="F34" i="8" l="1"/>
  <c r="G33" i="8"/>
  <c r="K7" i="8"/>
  <c r="F29" i="8"/>
  <c r="G28" i="8"/>
  <c r="K3" i="8"/>
  <c r="F35" i="8" l="1"/>
  <c r="G34" i="8"/>
  <c r="K8" i="8"/>
  <c r="F30" i="8"/>
  <c r="G29" i="8"/>
  <c r="K4" i="8"/>
  <c r="F31" i="8" l="1"/>
  <c r="G30" i="8"/>
  <c r="K5" i="8"/>
  <c r="F36" i="8"/>
  <c r="G35" i="8"/>
  <c r="K9" i="8"/>
  <c r="G31" i="8" l="1"/>
  <c r="K6" i="8"/>
  <c r="G36" i="8"/>
  <c r="K10" i="8"/>
</calcChain>
</file>

<file path=xl/sharedStrings.xml><?xml version="1.0" encoding="utf-8"?>
<sst xmlns="http://schemas.openxmlformats.org/spreadsheetml/2006/main" count="4468" uniqueCount="274">
  <si>
    <t>Year</t>
  </si>
  <si>
    <t xml:space="preserve">SOURCE: U.S. Department of Transportation, Bureau of Transportation Statistics, "Increases in Highway Construction Costs Could Reduce BIL Funding Allocated to Transportation Up to 40% Over the Next Five Years," available at https://www.bts.gov/data-spotlight/increases-highway-construction-costs-could-reduce-bil-funding-allocated as of May 2024. </t>
  </si>
  <si>
    <t>Fiscal year</t>
  </si>
  <si>
    <t>Billions of dollars authorized</t>
  </si>
  <si>
    <t>Amount could buy after construction cost inflation (base year 2021)</t>
  </si>
  <si>
    <t>Notes</t>
  </si>
  <si>
    <t>Based on change in construction costs from 2021 (when BIL was signed) to 2022</t>
  </si>
  <si>
    <t>Based on change in construction costs from 2021 to 2023 assuming construction costs increase from 2022 to 2023 by average annual change in 2019 and 2021</t>
  </si>
  <si>
    <t>Based on change in construction costs from 2021 to 2024 assuming construction costs increase from 2023 to 2024 by average annual change in 2019 and 2021</t>
  </si>
  <si>
    <t>Based on change in construction costs from 2021 to 2025 assuming construction costs increase from 2024 to 2025 by average annual change in 2019 and 2021</t>
  </si>
  <si>
    <t>Based on change in construction costs from 2021 to 2026 assuming construction costs increase from 2025 to 2026 by average annual change in 2019 and 2021</t>
  </si>
  <si>
    <t>Total</t>
  </si>
  <si>
    <t>Percent of what was allocated that can be bought</t>
  </si>
  <si>
    <t>Based on change in construction costs from 2021 to 2023 assuming construction costs increase from 2022 to 2023 by average annual change in 2021 and 2022</t>
  </si>
  <si>
    <t>Based on change in construction costs from 2021 to 2024 assuming construction costs increase from 2023 to 2024 by average annual change in 2021 and 2022</t>
  </si>
  <si>
    <t>Based on change in construction costs from 2021 to 2025 assuming construction costs increase from 2024 to 2025 by average annual change in 2021 and 2022</t>
  </si>
  <si>
    <t>Based on change in construction costs from 2021 to 2026 assuming construction costs increase from 2025 to 2026 by average annual change in 2021 and 2022</t>
  </si>
  <si>
    <t>Section Number</t>
  </si>
  <si>
    <t>Program</t>
  </si>
  <si>
    <t>Agency</t>
  </si>
  <si>
    <t>Mode</t>
  </si>
  <si>
    <t>FY</t>
  </si>
  <si>
    <t>Funds From</t>
  </si>
  <si>
    <t>Funding Type</t>
  </si>
  <si>
    <t>Division</t>
  </si>
  <si>
    <t>Notes/Specifics</t>
  </si>
  <si>
    <t>Subtitle</t>
  </si>
  <si>
    <t>Title</t>
  </si>
  <si>
    <t>Amount</t>
  </si>
  <si>
    <t>Order In the Bill</t>
  </si>
  <si>
    <t>Section 11101</t>
  </si>
  <si>
    <t>Transportation Infrastructure Finance and Innovation Program (TIFIA)</t>
  </si>
  <si>
    <t>Federal Highway Administration</t>
  </si>
  <si>
    <t>Highway</t>
  </si>
  <si>
    <t>Highway Trust Fund</t>
  </si>
  <si>
    <t>Contract Authority</t>
  </si>
  <si>
    <t>Division A: Surface Transportation</t>
  </si>
  <si>
    <t>Credit assistance under the transportation infrastructure finance and innovation program</t>
  </si>
  <si>
    <t>Authorizations and Programs</t>
  </si>
  <si>
    <t>Federal-Aid Highways</t>
  </si>
  <si>
    <t>Tribal Transportation Program</t>
  </si>
  <si>
    <t>Tribal High Priority Projects Program</t>
  </si>
  <si>
    <t>Federal Lands Transportation Program</t>
  </si>
  <si>
    <t>National Park Service</t>
  </si>
  <si>
    <t>U.S. Fish &amp; Wildlife Service</t>
  </si>
  <si>
    <t>U.S. Forest Service</t>
  </si>
  <si>
    <t>Other</t>
  </si>
  <si>
    <t>Federal Lands Access Program</t>
  </si>
  <si>
    <t>Territorial and Puerto Rico Highway Program</t>
  </si>
  <si>
    <t>Nationally Significant Freight and Highway Projects (INFRA Grants)</t>
  </si>
  <si>
    <t>INFRA Grants</t>
  </si>
  <si>
    <t>Bridge Investment Program</t>
  </si>
  <si>
    <t>Congestion Relief Program</t>
  </si>
  <si>
    <t>Charging and Fueling Infrastructure Grants</t>
  </si>
  <si>
    <t>Rural Surface Transportation Program</t>
  </si>
  <si>
    <t>PROTECT Grants</t>
  </si>
  <si>
    <t>Promoting Resilient Operations for Transformative, Efficient and Cost Saving Transportation</t>
  </si>
  <si>
    <t>Reduction of Truck Emissions at Port Facilities</t>
  </si>
  <si>
    <t>Nationally Significant Federal Lands and Tribal Projects</t>
  </si>
  <si>
    <t>To carry out the nationally significant Federal Lands and Tribal Projects program of the FAST Act</t>
  </si>
  <si>
    <t>General Fund</t>
  </si>
  <si>
    <t>Subject to Appropriations</t>
  </si>
  <si>
    <t>Healthy Streets Program</t>
  </si>
  <si>
    <t>Transportation Resilience and Adaptation Centers of Excellence</t>
  </si>
  <si>
    <t>Open Challenge and Research Proposal Pilot Program</t>
  </si>
  <si>
    <t>Highway Research and Development Program</t>
  </si>
  <si>
    <t>Strategic Innovation for Revenue Collection</t>
  </si>
  <si>
    <t>National Motor Vehicle Per-Mile User Fee Pilot</t>
  </si>
  <si>
    <t>Advanced Transportation Technologies and Innovative Mobility Deployment</t>
  </si>
  <si>
    <t>Technology and Innovation Deployment Program</t>
  </si>
  <si>
    <t>Training and Education</t>
  </si>
  <si>
    <t>Intelligent Transportation System Program</t>
  </si>
  <si>
    <t>Wildlife Crossings Pilot Program</t>
  </si>
  <si>
    <t>Prioritization Process Pilot Program</t>
  </si>
  <si>
    <t>Reconnecting Communities Pilot Program</t>
  </si>
  <si>
    <t>Planning Grants</t>
  </si>
  <si>
    <t>Capital Construction Grants</t>
  </si>
  <si>
    <t>Section 11104</t>
  </si>
  <si>
    <t>Administrative Expenses for FHWA</t>
  </si>
  <si>
    <t>On-the-Job Training, Disadvantaged Business Enterprises, Highway Use Tax Evasion Projects</t>
  </si>
  <si>
    <t>National Highway Performance Program</t>
  </si>
  <si>
    <t>Surface Transportation Block Grant Program</t>
  </si>
  <si>
    <t>Highway Safety Improvement Program</t>
  </si>
  <si>
    <t>Congestion Mitigation and Air Quality Improvement Programs for All States</t>
  </si>
  <si>
    <t>National Highway Freight Program</t>
  </si>
  <si>
    <t>Metropolitan Planning</t>
  </si>
  <si>
    <t>Carbon Reduction Program</t>
  </si>
  <si>
    <t>Section 11108</t>
  </si>
  <si>
    <t>Railway-Highway Crossing Program</t>
  </si>
  <si>
    <t>Section 11110</t>
  </si>
  <si>
    <t>Section 11128</t>
  </si>
  <si>
    <t>Section 11502</t>
  </si>
  <si>
    <t>Stopping Threats on Pedestrians</t>
  </si>
  <si>
    <t>Miscellaneous</t>
  </si>
  <si>
    <t>Section 11506</t>
  </si>
  <si>
    <t>Appalachian Regional Commission</t>
  </si>
  <si>
    <t>Appalachian Regional Energy Hub Initiative</t>
  </si>
  <si>
    <t>Section 11507</t>
  </si>
  <si>
    <t>Denali Access System Program</t>
  </si>
  <si>
    <t>Denali Commission</t>
  </si>
  <si>
    <t>Section 11522</t>
  </si>
  <si>
    <t>Invasive Plant Elimination Program</t>
  </si>
  <si>
    <t>Section 11528</t>
  </si>
  <si>
    <t>Pollinator Friendly Practices on Roadsides and Highway Rights-of-Way</t>
  </si>
  <si>
    <t>Section 11529</t>
  </si>
  <si>
    <t>Active Transportation Infrastructure Investment Program</t>
  </si>
  <si>
    <t>Section 14005</t>
  </si>
  <si>
    <t>Road Maintenance Program of the Bureau of Indian Affairs</t>
  </si>
  <si>
    <t>Bureau of Indian Affairs</t>
  </si>
  <si>
    <t xml:space="preserve"> </t>
  </si>
  <si>
    <t>Indian Affairs</t>
  </si>
  <si>
    <t>Section 23001</t>
  </si>
  <si>
    <t>Motor Carrier Safety Operations and Programs</t>
  </si>
  <si>
    <t>Federal Motor Carrier Safety Administration</t>
  </si>
  <si>
    <t>Division B: Surface Transportation Investment Act of 2021</t>
  </si>
  <si>
    <t>Motor Carrier Safety</t>
  </si>
  <si>
    <t>Motor Carrier Safety Grants</t>
  </si>
  <si>
    <t>Motor Carrier Safety Assistance Program</t>
  </si>
  <si>
    <t>High Priority Program</t>
  </si>
  <si>
    <t>Commercial Motor Vehicle Enforcement Training and Support Grant Program</t>
  </si>
  <si>
    <t>Commercial Motor Vehicle Operators Grant Program</t>
  </si>
  <si>
    <t>Commercial Driver's License Program Implementation</t>
  </si>
  <si>
    <t>Section 24101</t>
  </si>
  <si>
    <t>Highway Safety Programs</t>
  </si>
  <si>
    <t>National Highway Traffic Safety Administration</t>
  </si>
  <si>
    <t>Highway Traffic Safety</t>
  </si>
  <si>
    <t>Highway and Motor Vehicle Safety</t>
  </si>
  <si>
    <t>Highway Safety Research and Development</t>
  </si>
  <si>
    <t>High-Visibility Enforcement Program</t>
  </si>
  <si>
    <t>National Priority Safety Programs</t>
  </si>
  <si>
    <t>National Driver Register</t>
  </si>
  <si>
    <t>Section 24103</t>
  </si>
  <si>
    <t>Safety-Related Activities</t>
  </si>
  <si>
    <t>Section 24108</t>
  </si>
  <si>
    <t>Crash Data</t>
  </si>
  <si>
    <t>Section 24112</t>
  </si>
  <si>
    <t>Safe Streets and Roads for All Grants</t>
  </si>
  <si>
    <t>Office of the Secretary</t>
  </si>
  <si>
    <t>Section 23201</t>
  </si>
  <si>
    <t>Motor Vehicle Safety and Information, Standards, and Requirements</t>
  </si>
  <si>
    <t>Operations and Research</t>
  </si>
  <si>
    <t>Vehicle Safety</t>
  </si>
  <si>
    <t>Section 25005</t>
  </si>
  <si>
    <t>Strengthening Mobility and Revolutionizing Transportation Grant Program</t>
  </si>
  <si>
    <t>SMART Grants for eligible projects, divided between large communities, midsize communities, and rural communities or regional partnerships</t>
  </si>
  <si>
    <t>Research and Innovation</t>
  </si>
  <si>
    <t>Section 25013</t>
  </si>
  <si>
    <t>Open Research Initiative</t>
  </si>
  <si>
    <t>Advanced Transportation Research Initiative</t>
  </si>
  <si>
    <t>Bridge Replacement, Rehabilitation, Preservation, Protection and Construction Program</t>
  </si>
  <si>
    <t>Advance Appropriations</t>
  </si>
  <si>
    <t>Division J: Appropriations</t>
  </si>
  <si>
    <t>Bridge replacement, rehabilitation, preservation, protection and construction program</t>
  </si>
  <si>
    <t>Department of Transportation</t>
  </si>
  <si>
    <t>Transportation, Housing and Urban Development, and Related Agencies</t>
  </si>
  <si>
    <t>Tribal Transportation Facility Bridges</t>
  </si>
  <si>
    <t>National Electric Vehicle Formula Program</t>
  </si>
  <si>
    <t>Grants to States and Localities to Strategically Deploy EV Charging Infrastructure</t>
  </si>
  <si>
    <t>Reduction of Truck Emissions at Port Facilities Program</t>
  </si>
  <si>
    <t>University Transportation Centers Program</t>
  </si>
  <si>
    <t>Appalachian Development Highway System Construction</t>
  </si>
  <si>
    <t>Motor Carrier Safety Operations and Program</t>
  </si>
  <si>
    <t>Commercial Driver's License Implementation Program</t>
  </si>
  <si>
    <t>High Priority Activities Program</t>
  </si>
  <si>
    <t>Vehicle Safety and Behavioral Research</t>
  </si>
  <si>
    <t>Supplemental Highway Traffic Safety Programs</t>
  </si>
  <si>
    <t>Highway safety programs, national priority safety programs, and administrative expenses</t>
  </si>
  <si>
    <t>Total funding authorized 2022-2026</t>
  </si>
  <si>
    <t>Total funding authorized by year (billions of dollars)</t>
  </si>
  <si>
    <t>Dollars</t>
  </si>
  <si>
    <t>Billions of dollars</t>
  </si>
  <si>
    <t>BIL authorized amounts</t>
  </si>
  <si>
    <r>
      <t xml:space="preserve">U.S. Department of Transportation, Bureau of Transportation Statistics, </t>
    </r>
    <r>
      <rPr>
        <i/>
        <sz val="11"/>
        <color theme="1"/>
        <rFont val="Calibri"/>
        <family val="2"/>
        <scheme val="minor"/>
      </rPr>
      <t>Transportation Economic Trends</t>
    </r>
    <r>
      <rPr>
        <sz val="11"/>
        <color theme="1"/>
        <rFont val="Calibri"/>
        <family val="2"/>
        <scheme val="minor"/>
      </rPr>
      <t>, Transportation Funding in the Infrastructure Investment and Jobs Act, available at</t>
    </r>
    <r>
      <rPr>
        <i/>
        <sz val="11"/>
        <color theme="1"/>
        <rFont val="Calibri"/>
        <family val="2"/>
        <scheme val="minor"/>
      </rPr>
      <t xml:space="preserve"> </t>
    </r>
    <r>
      <rPr>
        <sz val="11"/>
        <color theme="1"/>
        <rFont val="Calibri"/>
        <family val="2"/>
        <scheme val="minor"/>
      </rPr>
      <t>https://data.bts.gov/stories/s/cvki-zubk as of November 2023.</t>
    </r>
  </si>
  <si>
    <t>NHCCI</t>
  </si>
  <si>
    <t>Buying power information</t>
  </si>
  <si>
    <t>U.S. Department of Labor, Bureau of Labor Statistics, Consumer Price Index Factsheets, "Purchasing power and constant dollars", available at https://www.bls.gov/cpi/factsheets/purchasing-power-constant-dollars.htm#:~:text=For%20analysis%20involving%20long%20time,the%20base%2C%20as%20shown%20below as of November 2023</t>
  </si>
  <si>
    <t>Year and quarter</t>
  </si>
  <si>
    <t>NHCCI annual average</t>
  </si>
  <si>
    <t>Year-over-year percent change</t>
  </si>
  <si>
    <t>Buying power in 2022</t>
  </si>
  <si>
    <t>2003 Q1</t>
  </si>
  <si>
    <t>Estimated buying power</t>
  </si>
  <si>
    <t>Assuming average annual change in 2019 and 2021</t>
  </si>
  <si>
    <t>2003 Q2</t>
  </si>
  <si>
    <t>2003 Q3</t>
  </si>
  <si>
    <t>2003 Q4</t>
  </si>
  <si>
    <t>2004 Q1</t>
  </si>
  <si>
    <t>Assuming average annual change in 2021 and 2022</t>
  </si>
  <si>
    <t>2004 Q2</t>
  </si>
  <si>
    <t>2004 Q3</t>
  </si>
  <si>
    <t>2004 Q4</t>
  </si>
  <si>
    <t>2005 Q1</t>
  </si>
  <si>
    <t>2005 Q2</t>
  </si>
  <si>
    <t>2005 Q3</t>
  </si>
  <si>
    <t>2005 Q4</t>
  </si>
  <si>
    <t>2006 Q1</t>
  </si>
  <si>
    <t>2006 Q2</t>
  </si>
  <si>
    <t>2006 Q3</t>
  </si>
  <si>
    <t>2006 Q4</t>
  </si>
  <si>
    <t>2007 Q1</t>
  </si>
  <si>
    <t>2007 Q2</t>
  </si>
  <si>
    <t>2007 Q3</t>
  </si>
  <si>
    <t>2007 Q4</t>
  </si>
  <si>
    <t>2008 Q1</t>
  </si>
  <si>
    <t>2023-Q1</t>
  </si>
  <si>
    <t>2023 is percent change from Q1 of 2022 since only Q1 data available</t>
  </si>
  <si>
    <t>2008 Q2</t>
  </si>
  <si>
    <t>Average annual change in 2021 and 2022 (last two full years)</t>
  </si>
  <si>
    <t>2008 Q3</t>
  </si>
  <si>
    <t xml:space="preserve">Average annual change in 2019 and 2021 </t>
  </si>
  <si>
    <t>2008 Q4</t>
  </si>
  <si>
    <t>(calculated using 2019 and 2021 because 2022 had unprecedent annual increase and 2020 was affected by COVID-19 and related supply chain issues)</t>
  </si>
  <si>
    <t>2009 Q1</t>
  </si>
  <si>
    <t>2009 Q2</t>
  </si>
  <si>
    <t>2009 Q3</t>
  </si>
  <si>
    <t>Assuming average annual change in 2019 and 2022</t>
  </si>
  <si>
    <t>2009 Q4</t>
  </si>
  <si>
    <t>Assuming average annual change in 2019 and 2023</t>
  </si>
  <si>
    <t>2010 Q1</t>
  </si>
  <si>
    <t>Assuming average annual change in 2019 and 2024</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</si>
  <si>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</si>
  <si>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</si>
  <si>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</si>
  <si>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</si>
  <si>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</si>
  <si>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</si>
  <si>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</si>
  <si>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</si>
  <si>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</si>
  <si>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</si>
  <si>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</si>
  <si>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</si>
  <si>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</si>
  <si>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</si>
  <si>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</si>
  <si>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</si>
  <si>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</si>
  <si>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</si>
  <si>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</si>
  <si>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</si>
  <si>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</si>
  <si>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</si>
  <si>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</si>
  <si>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</si>
  <si>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</si>
  <si>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</si>
  <si>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</si>
  <si>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</si>
  <si>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</si>
  <si>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</si>
  <si>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</si>
  <si>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</si>
  <si>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</si>
  <si>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</si>
  <si>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</si>
  <si>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</si>
  <si>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</si>
  <si>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</si>
  <si>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</si>
  <si>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</si>
  <si>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</si>
  <si>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</si>
  <si>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</si>
  <si>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</si>
  <si>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</si>
  <si>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</si>
  <si>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</si>
  <si>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</si>
  <si>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2022 Q2</t>
  </si>
  <si>
    <t>2022 Q3</t>
  </si>
  <si>
    <t>2022 Q4</t>
  </si>
  <si>
    <t>2023 Q1</t>
  </si>
  <si>
    <t>NOTES: High inflation scenario = amount that could be bought with allocated BIL funding for transportation assuming construction costs continue to grow at the average of the 2019 and 2021 annual growth. Modest inflation scenario = amount that could be bought with allocated BIL funding for transportation assuming construction costs continue to grow at the average of the 2021 and 2022 annual growth. For more information about the Infrastructure Investment and Jobs Act and funds allocated, see https://data.bts.gov/stories/s/cvki-zubk as of December 2022.</t>
  </si>
  <si>
    <t>FIGURE 4-16    Infrastructure Investment and Jobs Act (IIJA), aka Bipartisan Infrastructure Law, Funds Authorized for Highway by Fiscal Year and Amount Reduced by Construction Cost Inflation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</si>
</sst>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xf numFmtId="9" fontId="3" fillId="0" borderId="0" applyFont="0" applyFill="0" applyBorder="0" applyAlignment="0" applyProtection="0"/>
  </cellStyleXfs>
  <cellXfs count="43">
    <xf numFmtId="0" fontId="0" fillId="0" borderId="0" xfId="0"/>
    <xf numFmtId="0" fontId="1" fillId="0" borderId="0" xfId="0" applyFont="1"/>
    <xf numFmtId="0" fontId="0" fillId="0" borderId="0" xfId="0" applyAlignment="1">
      <alignment horizontal="left"/>
    </xf>
    <xf numFmtId="164" fontId="0" fillId="0" borderId="0" xfId="0" applyNumberFormat="1"/>
    <xf numFmtId="0" fontId="2" fillId="0" borderId="0" xfId="0" applyFont="1"/>
    <xf numFmtId="0" fontId="1" fillId="0" borderId="0" xfId="0" applyFont="1" applyAlignment="1">
      <alignment horizontal="left"/>
    </xf>
    <xf numFmtId="0" fontId="1" fillId="0" borderId="0" xfId="0" applyFont="1" applyAlignment="1">
      <alignment horizontal="right" wrapText="1"/>
    </xf>
    <xf numFmtId="3" fontId="0" fillId="0" borderId="0" xfId="0" applyNumberFormat="1"/>
    <xf numFmtId="164" fontId="0" fillId="0" borderId="2" xfId="0" applyNumberFormat="1" applyBorder="1"/>
    <xf numFmtId="2" fontId="0" fillId="0" borderId="5" xfId="0" applyNumberFormat="1" applyBorder="1"/>
    <xf numFmtId="0" fontId="0" fillId="2" borderId="2" xfId="0" applyFill="1" applyBorder="1"/>
    <xf numFmtId="164" fontId="0" fillId="2" borderId="2" xfId="0" applyNumberFormat="1" applyFill="1" applyBorder="1"/>
    <xf numFmtId="0" fontId="0" fillId="0" borderId="2" xfId="0" applyBorder="1"/>
    <xf numFmtId="0" fontId="0" fillId="0" borderId="3" xfId="0" applyBorder="1"/>
    <xf numFmtId="0" fontId="0" fillId="2" borderId="0" xfId="0" applyFill="1"/>
    <xf numFmtId="164" fontId="0" fillId="2" borderId="0" xfId="0" applyNumberFormat="1" applyFill="1"/>
    <xf numFmtId="0" fontId="0" fillId="0" borderId="8" xfId="0" applyBorder="1"/>
    <xf numFmtId="0" fontId="0" fillId="3" borderId="0" xfId="0" applyFill="1"/>
    <xf numFmtId="164" fontId="0" fillId="3" borderId="0" xfId="0" applyNumberFormat="1" applyFill="1"/>
    <xf numFmtId="0" fontId="0" fillId="3" borderId="5" xfId="0" applyFill="1" applyBorder="1"/>
    <xf numFmtId="164" fontId="0" fillId="3" borderId="5" xfId="0" applyNumberFormat="1" applyFill="1" applyBorder="1"/>
    <xf numFmtId="0" fontId="0" fillId="0" borderId="5" xfId="0" applyBorder="1"/>
    <xf numFmtId="0" fontId="0" fillId="0" borderId="6" xfId="0" applyBorder="1"/>
    <xf numFmtId="164" fontId="0" fillId="4" borderId="0" xfId="0" applyNumberFormat="1" applyFill="1"/>
    <xf numFmtId="165" fontId="0" fillId="0" borderId="0" xfId="1" applyNumberFormat="1" applyFont="1"/>
    <xf numFmtId="0" fontId="0" fillId="2" borderId="0" xfId="0" applyFill="1" applyAlignment="1">
      <alignment horizontal="left"/>
    </xf>
    <xf numFmtId="0" fontId="0" fillId="4" borderId="0" xfId="0" applyFill="1" applyAlignment="1">
      <alignment horizontal="left"/>
    </xf>
    <xf numFmtId="0" fontId="0" fillId="0" borderId="0" xfId="0" applyAlignment="1">
      <alignment horizont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xf>
    <xf numFmtId="0" fontId="0" fillId="0" borderId="6" xfId="0" applyBorder="1" applyAlignment="1">
      <alignment horizontal="left"/>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left" wrapText="1"/>
    </xf>
    <xf numFmtId="0" fontId="0" fillId="0" borderId="0" xfId="0" applyAlignment="1">
      <alignment horizontal="right"/>
    </xf>
    <xf numFmtId="0" fontId="0" fillId="0" borderId="0" xfId="0" applyAlignment="1">
      <alignment horizontal="left"/>
    </xf>
    <xf numFmtId="0" fontId="0" fillId="0" borderId="0" xfId="0" applyAlignment="1">
      <alignment horizontal="right" wrapText="1"/>
    </xf>
  </cellXfs>
  <cellStyles count="2">
    <cellStyle name="Normal" xfId="0" builtinId="0"/>
    <cellStyle name="Percent 2" xfId="1" xr:uid="{C2FE4F94-BBE5-43BC-A4BB-F421F242DC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50563683617851"/>
          <c:y val="0.16413453873821329"/>
          <c:w val="0.82579071987942776"/>
          <c:h val="0.69667930397589195"/>
        </c:manualLayout>
      </c:layout>
      <c:lineChart>
        <c:grouping val="standard"/>
        <c:varyColors val="0"/>
        <c:ser>
          <c:idx val="1"/>
          <c:order val="0"/>
          <c:tx>
            <c:strRef>
              <c:f>data!$B$1</c:f>
              <c:strCache>
                <c:ptCount val="1"/>
                <c:pt idx="0">
                  <c:v>Billions of dollars authorized</c:v>
                </c:pt>
              </c:strCache>
            </c:strRef>
          </c:tx>
          <c:spPr>
            <a:ln w="28575" cap="rnd">
              <a:solidFill>
                <a:schemeClr val="accent4"/>
              </a:solidFill>
              <a:round/>
            </a:ln>
            <a:effectLst/>
          </c:spPr>
          <c:marker>
            <c:symbol val="none"/>
          </c:marker>
          <c:cat>
            <c:numRef>
              <c:f>data!$A$2:$A$6</c:f>
              <c:numCache>
                <c:formatCode>General</c:formatCode>
                <c:ptCount val="5"/>
                <c:pt idx="0">
                  <c:v>2022</c:v>
                </c:pt>
                <c:pt idx="1">
                  <c:v>2023</c:v>
                </c:pt>
                <c:pt idx="2">
                  <c:v>2024</c:v>
                </c:pt>
                <c:pt idx="3">
                  <c:v>2025</c:v>
                </c:pt>
                <c:pt idx="4">
                  <c:v>2026</c:v>
                </c:pt>
              </c:numCache>
            </c:numRef>
          </c:cat>
          <c:val>
            <c:numRef>
              <c:f>data!$B$2:$B$6</c:f>
              <c:numCache>
                <c:formatCode>0.0</c:formatCode>
                <c:ptCount val="5"/>
                <c:pt idx="0">
                  <c:v>72.934024405000002</c:v>
                </c:pt>
                <c:pt idx="1">
                  <c:v>74.411130893000006</c:v>
                </c:pt>
                <c:pt idx="2">
                  <c:v>75.895669912000002</c:v>
                </c:pt>
                <c:pt idx="3">
                  <c:v>77.282469324000004</c:v>
                </c:pt>
                <c:pt idx="4">
                  <c:v>78.793965473</c:v>
                </c:pt>
              </c:numCache>
            </c:numRef>
          </c:val>
          <c:smooth val="0"/>
          <c:extLst>
            <c:ext xmlns:c16="http://schemas.microsoft.com/office/drawing/2014/chart" uri="{C3380CC4-5D6E-409C-BE32-E72D297353CC}">
              <c16:uniqueId val="{00000000-4E9C-4562-8180-09570F2C1D28}"/>
            </c:ext>
          </c:extLst>
        </c:ser>
        <c:ser>
          <c:idx val="0"/>
          <c:order val="1"/>
          <c:tx>
            <c:v>High inflation scenario</c:v>
          </c:tx>
          <c:spPr>
            <a:ln w="28575" cap="rnd">
              <a:solidFill>
                <a:schemeClr val="accent1">
                  <a:lumMod val="75000"/>
                </a:schemeClr>
              </a:solidFill>
              <a:round/>
            </a:ln>
            <a:effectLst/>
          </c:spPr>
          <c:marker>
            <c:symbol val="none"/>
          </c:marker>
          <c:val>
            <c:numRef>
              <c:f>data!$C$10:$C$14</c:f>
              <c:numCache>
                <c:formatCode>0.0</c:formatCode>
                <c:ptCount val="5"/>
                <c:pt idx="0">
                  <c:v>57.73254299672206</c:v>
                </c:pt>
                <c:pt idx="1">
                  <c:v>50.442648802466735</c:v>
                </c:pt>
                <c:pt idx="2">
                  <c:v>44.06019823609185</c:v>
                </c:pt>
                <c:pt idx="3">
                  <c:v>38.421994673749211</c:v>
                </c:pt>
                <c:pt idx="4">
                  <c:v>33.547591363141969</c:v>
                </c:pt>
              </c:numCache>
            </c:numRef>
          </c:val>
          <c:smooth val="0"/>
          <c:extLst>
            <c:ext xmlns:c16="http://schemas.microsoft.com/office/drawing/2014/chart" uri="{C3380CC4-5D6E-409C-BE32-E72D297353CC}">
              <c16:uniqueId val="{00000001-4E9C-4562-8180-09570F2C1D28}"/>
            </c:ext>
          </c:extLst>
        </c:ser>
        <c:ser>
          <c:idx val="2"/>
          <c:order val="2"/>
          <c:tx>
            <c:v>Modest inflation scenario</c:v>
          </c:tx>
          <c:spPr>
            <a:ln w="28575" cap="rnd">
              <a:solidFill>
                <a:schemeClr val="accent1">
                  <a:lumMod val="60000"/>
                  <a:lumOff val="40000"/>
                </a:schemeClr>
              </a:solidFill>
              <a:round/>
            </a:ln>
            <a:effectLst/>
          </c:spPr>
          <c:marker>
            <c:symbol val="none"/>
          </c:marker>
          <c:cat>
            <c:numRef>
              <c:f>data!$A$2:$A$6</c:f>
              <c:numCache>
                <c:formatCode>General</c:formatCode>
                <c:ptCount val="5"/>
                <c:pt idx="0">
                  <c:v>2022</c:v>
                </c:pt>
                <c:pt idx="1">
                  <c:v>2023</c:v>
                </c:pt>
                <c:pt idx="2">
                  <c:v>2024</c:v>
                </c:pt>
                <c:pt idx="3">
                  <c:v>2025</c:v>
                </c:pt>
                <c:pt idx="4">
                  <c:v>2026</c:v>
                </c:pt>
              </c:numCache>
            </c:numRef>
          </c:cat>
          <c:val>
            <c:numRef>
              <c:f>data!$C$2:$C$6</c:f>
              <c:numCache>
                <c:formatCode>0.0</c:formatCode>
                <c:ptCount val="5"/>
                <c:pt idx="0">
                  <c:v>57.73254299672206</c:v>
                </c:pt>
                <c:pt idx="1">
                  <c:v>54.801195993091667</c:v>
                </c:pt>
                <c:pt idx="2">
                  <c:v>52.003281903549095</c:v>
                </c:pt>
                <c:pt idx="3">
                  <c:v>49.267028187924197</c:v>
                </c:pt>
                <c:pt idx="4">
                  <c:v>46.733677362203025</c:v>
                </c:pt>
              </c:numCache>
            </c:numRef>
          </c:val>
          <c:smooth val="0"/>
          <c:extLst>
            <c:ext xmlns:c16="http://schemas.microsoft.com/office/drawing/2014/chart" uri="{C3380CC4-5D6E-409C-BE32-E72D297353CC}">
              <c16:uniqueId val="{00000002-4E9C-4562-8180-09570F2C1D28}"/>
            </c:ext>
          </c:extLst>
        </c:ser>
        <c:dLbls>
          <c:showLegendKey val="0"/>
          <c:showVal val="0"/>
          <c:showCatName val="0"/>
          <c:showSerName val="0"/>
          <c:showPercent val="0"/>
          <c:showBubbleSize val="0"/>
        </c:dLbls>
        <c:smooth val="0"/>
        <c:axId val="993150127"/>
        <c:axId val="993148463"/>
      </c:lineChart>
      <c:catAx>
        <c:axId val="993150127"/>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Fiscal year</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3148463"/>
        <c:crosses val="autoZero"/>
        <c:auto val="1"/>
        <c:lblAlgn val="ctr"/>
        <c:lblOffset val="100"/>
        <c:noMultiLvlLbl val="0"/>
      </c:catAx>
      <c:valAx>
        <c:axId val="9931484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Billions of dollars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3150127"/>
        <c:crosses val="autoZero"/>
        <c:crossBetween val="midCat"/>
      </c:valAx>
      <c:spPr>
        <a:noFill/>
        <a:ln>
          <a:noFill/>
        </a:ln>
        <a:effectLst/>
      </c:spPr>
    </c:plotArea>
    <c:legend>
      <c:legendPos val="b"/>
      <c:layout>
        <c:manualLayout>
          <c:xMode val="edge"/>
          <c:yMode val="edge"/>
          <c:x val="8.6796787024786659E-2"/>
          <c:y val="2.4071546612229034E-2"/>
          <c:w val="0.87617060367454069"/>
          <c:h val="0.1045478406108327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38100</xdr:rowOff>
    </xdr:from>
    <xdr:to>
      <xdr:col>7</xdr:col>
      <xdr:colOff>403860</xdr:colOff>
      <xdr:row>15</xdr:row>
      <xdr:rowOff>49530</xdr:rowOff>
    </xdr:to>
    <xdr:graphicFrame macro="">
      <xdr:nvGraphicFramePr>
        <xdr:cNvPr id="4" name="Chart 3">
          <a:extLst>
            <a:ext uri="{FF2B5EF4-FFF2-40B4-BE49-F238E27FC236}">
              <a16:creationId xmlns:a16="http://schemas.microsoft.com/office/drawing/2014/main" id="{E3FC0090-3458-429B-A2D3-CD73A4AF48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9EB6D-B914-495E-A4B0-6314D9E10233}">
  <dimension ref="A1:A18"/>
  <sheetViews>
    <sheetView tabSelected="1" workbookViewId="0">
      <selection activeCell="I12" sqref="I12"/>
    </sheetView>
  </sheetViews>
  <sheetFormatPr defaultRowHeight="14.4" x14ac:dyDescent="0.3"/>
  <sheetData>
    <row r="1" spans="1:1" ht="18" x14ac:dyDescent="0.35">
      <c r="A1" s="4" t="s">
        <v>273</v>
      </c>
    </row>
    <row r="17" spans="1:1" x14ac:dyDescent="0.3">
      <c r="A17" t="s">
        <v>272</v>
      </c>
    </row>
    <row r="18" spans="1:1" x14ac:dyDescent="0.3">
      <c r="A18" t="s">
        <v>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07656-1A4B-4089-83E4-B94E4144954F}">
  <dimension ref="A1:D16"/>
  <sheetViews>
    <sheetView workbookViewId="0">
      <selection activeCell="C15" sqref="C15"/>
    </sheetView>
  </sheetViews>
  <sheetFormatPr defaultRowHeight="14.4" x14ac:dyDescent="0.3"/>
  <cols>
    <col min="1" max="1" width="10.33203125" style="2" customWidth="1"/>
    <col min="2" max="3" width="14.44140625" customWidth="1"/>
    <col min="4" max="4" width="129.5546875" customWidth="1"/>
  </cols>
  <sheetData>
    <row r="1" spans="1:4" ht="90" customHeight="1" x14ac:dyDescent="0.3">
      <c r="A1" s="5" t="s">
        <v>2</v>
      </c>
      <c r="B1" s="6" t="s">
        <v>3</v>
      </c>
      <c r="C1" s="6" t="s">
        <v>4</v>
      </c>
      <c r="D1" s="1" t="s">
        <v>5</v>
      </c>
    </row>
    <row r="2" spans="1:4" x14ac:dyDescent="0.3">
      <c r="A2" s="2">
        <v>2022</v>
      </c>
      <c r="B2" s="3">
        <f>SUMIF(BIL_Highways_Detail!E:E,"="&amp;A2,BIL_Highways_Detail!L:L)/1000000000</f>
        <v>72.934024405000002</v>
      </c>
      <c r="C2" s="3">
        <f>B2-(B2*NHCCI_data!$K$1/100)</f>
        <v>57.73254299672206</v>
      </c>
      <c r="D2" t="s">
        <v>6</v>
      </c>
    </row>
    <row r="3" spans="1:4" x14ac:dyDescent="0.3">
      <c r="A3" s="2">
        <v>2023</v>
      </c>
      <c r="B3" s="3">
        <f>SUMIF(BIL_Highways_Detail!E:E,"="&amp;A3,BIL_Highways_Detail!L:L)/1000000000</f>
        <v>74.411130893000006</v>
      </c>
      <c r="C3" s="3">
        <f>B3-(B3*NHCCI_data!$K3/100)</f>
        <v>54.801195993091667</v>
      </c>
      <c r="D3" t="s">
        <v>7</v>
      </c>
    </row>
    <row r="4" spans="1:4" x14ac:dyDescent="0.3">
      <c r="A4" s="2">
        <v>2024</v>
      </c>
      <c r="B4" s="3">
        <f>SUMIF(BIL_Highways_Detail!E:E,"="&amp;A4,BIL_Highways_Detail!L:L)/1000000000</f>
        <v>75.895669912000002</v>
      </c>
      <c r="C4" s="3">
        <f>B4-(B4*NHCCI_data!$K4/100)</f>
        <v>52.003281903549095</v>
      </c>
      <c r="D4" t="s">
        <v>8</v>
      </c>
    </row>
    <row r="5" spans="1:4" x14ac:dyDescent="0.3">
      <c r="A5" s="2">
        <v>2025</v>
      </c>
      <c r="B5" s="3">
        <f>SUMIF(BIL_Highways_Detail!E:E,"="&amp;A5,BIL_Highways_Detail!L:L)/1000000000</f>
        <v>77.282469324000004</v>
      </c>
      <c r="C5" s="3">
        <f>B5-(B5*NHCCI_data!$K5/100)</f>
        <v>49.267028187924197</v>
      </c>
      <c r="D5" t="s">
        <v>9</v>
      </c>
    </row>
    <row r="6" spans="1:4" x14ac:dyDescent="0.3">
      <c r="A6" s="2">
        <v>2026</v>
      </c>
      <c r="B6" s="3">
        <f>SUMIF(BIL_Highways_Detail!E:E,"="&amp;A6,BIL_Highways_Detail!L:L)/1000000000</f>
        <v>78.793965473</v>
      </c>
      <c r="C6" s="3">
        <f>B6-(B6*NHCCI_data!$K6/100)</f>
        <v>46.733677362203025</v>
      </c>
      <c r="D6" t="s">
        <v>10</v>
      </c>
    </row>
    <row r="7" spans="1:4" x14ac:dyDescent="0.3">
      <c r="A7" s="2" t="s">
        <v>11</v>
      </c>
      <c r="B7" s="3">
        <f>SUM(B2:B6)</f>
        <v>379.31726000700002</v>
      </c>
      <c r="C7" s="3">
        <f>SUM(C2:C6)</f>
        <v>260.53772644349004</v>
      </c>
    </row>
    <row r="8" spans="1:4" x14ac:dyDescent="0.3">
      <c r="B8" s="3"/>
      <c r="C8" s="3">
        <f>C7/B7*100</f>
        <v>68.685966580767243</v>
      </c>
      <c r="D8" t="s">
        <v>12</v>
      </c>
    </row>
    <row r="10" spans="1:4" x14ac:dyDescent="0.3">
      <c r="A10" s="2">
        <v>2022</v>
      </c>
      <c r="B10" s="3">
        <f>SUMIF(BIL_Highways_Detail!E:E,"="&amp;A10,BIL_Highways_Detail!L:L)/1000000000</f>
        <v>72.934024405000002</v>
      </c>
      <c r="C10" s="3">
        <f>B10-(B10*NHCCI_data!$K$1/100)</f>
        <v>57.73254299672206</v>
      </c>
      <c r="D10" t="s">
        <v>6</v>
      </c>
    </row>
    <row r="11" spans="1:4" x14ac:dyDescent="0.3">
      <c r="A11" s="2">
        <v>2023</v>
      </c>
      <c r="B11" s="3">
        <f>SUMIF(BIL_Highways_Detail!E:E,"="&amp;A11,BIL_Highways_Detail!L:L)/1000000000</f>
        <v>74.411130893000006</v>
      </c>
      <c r="C11" s="3">
        <f>B3-(B3*NHCCI_data!$K7/100)</f>
        <v>50.442648802466735</v>
      </c>
      <c r="D11" t="s">
        <v>13</v>
      </c>
    </row>
    <row r="12" spans="1:4" x14ac:dyDescent="0.3">
      <c r="A12" s="2">
        <v>2024</v>
      </c>
      <c r="B12" s="3">
        <f>SUMIF(BIL_Highways_Detail!E:E,"="&amp;A12,BIL_Highways_Detail!L:L)/1000000000</f>
        <v>75.895669912000002</v>
      </c>
      <c r="C12" s="3">
        <f>B4-(B4*NHCCI_data!$K8/100)</f>
        <v>44.06019823609185</v>
      </c>
      <c r="D12" t="s">
        <v>14</v>
      </c>
    </row>
    <row r="13" spans="1:4" x14ac:dyDescent="0.3">
      <c r="A13" s="2">
        <v>2025</v>
      </c>
      <c r="B13" s="3">
        <f>SUMIF(BIL_Highways_Detail!E:E,"="&amp;A13,BIL_Highways_Detail!L:L)/1000000000</f>
        <v>77.282469324000004</v>
      </c>
      <c r="C13" s="3">
        <f>B5-(B5*NHCCI_data!$K9/100)</f>
        <v>38.421994673749211</v>
      </c>
      <c r="D13" t="s">
        <v>15</v>
      </c>
    </row>
    <row r="14" spans="1:4" x14ac:dyDescent="0.3">
      <c r="A14" s="2">
        <v>2026</v>
      </c>
      <c r="B14" s="3">
        <f>SUMIF(BIL_Highways_Detail!E:E,"="&amp;A14,BIL_Highways_Detail!L:L)/1000000000</f>
        <v>78.793965473</v>
      </c>
      <c r="C14" s="3">
        <f>B6-(B6*NHCCI_data!$K10/100)</f>
        <v>33.547591363141969</v>
      </c>
      <c r="D14" t="s">
        <v>16</v>
      </c>
    </row>
    <row r="15" spans="1:4" x14ac:dyDescent="0.3">
      <c r="A15" s="2" t="s">
        <v>11</v>
      </c>
      <c r="B15" s="3">
        <f>SUM(B10:B14)</f>
        <v>379.31726000700002</v>
      </c>
      <c r="C15" s="3">
        <f>SUM(C10:C14)</f>
        <v>224.20497607217186</v>
      </c>
    </row>
    <row r="16" spans="1:4" x14ac:dyDescent="0.3">
      <c r="B16" s="3"/>
      <c r="C16" s="3">
        <f>C15/B15*100</f>
        <v>59.107507016167503</v>
      </c>
      <c r="D16" t="s">
        <v>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A7DC-901B-4249-88FF-891B508A0DA2}">
  <dimension ref="A1:M451"/>
  <sheetViews>
    <sheetView workbookViewId="0">
      <selection activeCell="C2" sqref="C2"/>
    </sheetView>
  </sheetViews>
  <sheetFormatPr defaultRowHeight="14.4" x14ac:dyDescent="0.3"/>
  <cols>
    <col min="12" max="12" width="12" bestFit="1" customWidth="1"/>
  </cols>
  <sheetData>
    <row r="1" spans="1:13" x14ac:dyDescent="0.3">
      <c r="A1" t="s">
        <v>17</v>
      </c>
      <c r="B1" t="s">
        <v>18</v>
      </c>
      <c r="C1" t="s">
        <v>19</v>
      </c>
      <c r="D1" t="s">
        <v>20</v>
      </c>
      <c r="E1" t="s">
        <v>21</v>
      </c>
      <c r="F1" t="s">
        <v>22</v>
      </c>
      <c r="G1" t="s">
        <v>23</v>
      </c>
      <c r="H1" t="s">
        <v>24</v>
      </c>
      <c r="I1" t="s">
        <v>25</v>
      </c>
      <c r="J1" t="s">
        <v>26</v>
      </c>
      <c r="K1" t="s">
        <v>27</v>
      </c>
      <c r="L1" t="s">
        <v>28</v>
      </c>
      <c r="M1" t="s">
        <v>29</v>
      </c>
    </row>
    <row r="2" spans="1:13" x14ac:dyDescent="0.3">
      <c r="A2" t="s">
        <v>30</v>
      </c>
      <c r="B2" t="s">
        <v>31</v>
      </c>
      <c r="C2" t="s">
        <v>32</v>
      </c>
      <c r="D2" t="s">
        <v>33</v>
      </c>
      <c r="E2">
        <v>2022</v>
      </c>
      <c r="F2" t="s">
        <v>34</v>
      </c>
      <c r="G2" t="s">
        <v>35</v>
      </c>
      <c r="H2" t="s">
        <v>36</v>
      </c>
      <c r="I2" t="s">
        <v>37</v>
      </c>
      <c r="J2" t="s">
        <v>38</v>
      </c>
      <c r="K2" t="s">
        <v>39</v>
      </c>
      <c r="L2">
        <v>250000000</v>
      </c>
      <c r="M2">
        <v>2</v>
      </c>
    </row>
    <row r="3" spans="1:13" x14ac:dyDescent="0.3">
      <c r="A3" t="s">
        <v>30</v>
      </c>
      <c r="B3" t="s">
        <v>31</v>
      </c>
      <c r="C3" t="s">
        <v>32</v>
      </c>
      <c r="D3" t="s">
        <v>33</v>
      </c>
      <c r="E3">
        <v>2023</v>
      </c>
      <c r="F3" t="s">
        <v>34</v>
      </c>
      <c r="G3" t="s">
        <v>35</v>
      </c>
      <c r="H3" t="s">
        <v>36</v>
      </c>
      <c r="I3" t="s">
        <v>37</v>
      </c>
      <c r="J3" t="s">
        <v>38</v>
      </c>
      <c r="K3" t="s">
        <v>39</v>
      </c>
      <c r="L3">
        <v>250000000</v>
      </c>
      <c r="M3">
        <v>2</v>
      </c>
    </row>
    <row r="4" spans="1:13" x14ac:dyDescent="0.3">
      <c r="A4" t="s">
        <v>30</v>
      </c>
      <c r="B4" t="s">
        <v>31</v>
      </c>
      <c r="C4" t="s">
        <v>32</v>
      </c>
      <c r="D4" t="s">
        <v>33</v>
      </c>
      <c r="E4">
        <v>2024</v>
      </c>
      <c r="F4" t="s">
        <v>34</v>
      </c>
      <c r="G4" t="s">
        <v>35</v>
      </c>
      <c r="H4" t="s">
        <v>36</v>
      </c>
      <c r="I4" t="s">
        <v>37</v>
      </c>
      <c r="J4" t="s">
        <v>38</v>
      </c>
      <c r="K4" t="s">
        <v>39</v>
      </c>
      <c r="L4">
        <v>250000000</v>
      </c>
      <c r="M4">
        <v>2</v>
      </c>
    </row>
    <row r="5" spans="1:13" x14ac:dyDescent="0.3">
      <c r="A5" t="s">
        <v>30</v>
      </c>
      <c r="B5" t="s">
        <v>31</v>
      </c>
      <c r="C5" t="s">
        <v>32</v>
      </c>
      <c r="D5" t="s">
        <v>33</v>
      </c>
      <c r="E5">
        <v>2025</v>
      </c>
      <c r="F5" t="s">
        <v>34</v>
      </c>
      <c r="G5" t="s">
        <v>35</v>
      </c>
      <c r="H5" t="s">
        <v>36</v>
      </c>
      <c r="I5" t="s">
        <v>37</v>
      </c>
      <c r="J5" t="s">
        <v>38</v>
      </c>
      <c r="K5" t="s">
        <v>39</v>
      </c>
      <c r="L5">
        <v>250000000</v>
      </c>
      <c r="M5">
        <v>2</v>
      </c>
    </row>
    <row r="6" spans="1:13" x14ac:dyDescent="0.3">
      <c r="A6" t="s">
        <v>30</v>
      </c>
      <c r="B6" t="s">
        <v>31</v>
      </c>
      <c r="C6" t="s">
        <v>32</v>
      </c>
      <c r="D6" t="s">
        <v>33</v>
      </c>
      <c r="E6">
        <v>2026</v>
      </c>
      <c r="F6" t="s">
        <v>34</v>
      </c>
      <c r="G6" t="s">
        <v>35</v>
      </c>
      <c r="H6" t="s">
        <v>36</v>
      </c>
      <c r="I6" t="s">
        <v>37</v>
      </c>
      <c r="J6" t="s">
        <v>38</v>
      </c>
      <c r="K6" t="s">
        <v>39</v>
      </c>
      <c r="L6">
        <v>250000000</v>
      </c>
      <c r="M6">
        <v>2</v>
      </c>
    </row>
    <row r="7" spans="1:13" x14ac:dyDescent="0.3">
      <c r="A7" t="s">
        <v>30</v>
      </c>
      <c r="B7" t="s">
        <v>40</v>
      </c>
      <c r="C7" t="s">
        <v>32</v>
      </c>
      <c r="D7" t="s">
        <v>33</v>
      </c>
      <c r="E7">
        <v>2022</v>
      </c>
      <c r="F7" t="s">
        <v>34</v>
      </c>
      <c r="G7" t="s">
        <v>35</v>
      </c>
      <c r="H7" t="s">
        <v>36</v>
      </c>
      <c r="J7" t="s">
        <v>38</v>
      </c>
      <c r="K7" t="s">
        <v>39</v>
      </c>
      <c r="L7">
        <v>569460000</v>
      </c>
      <c r="M7">
        <v>3</v>
      </c>
    </row>
    <row r="8" spans="1:13" x14ac:dyDescent="0.3">
      <c r="A8" t="s">
        <v>30</v>
      </c>
      <c r="B8" t="s">
        <v>40</v>
      </c>
      <c r="C8" t="s">
        <v>32</v>
      </c>
      <c r="D8" t="s">
        <v>33</v>
      </c>
      <c r="E8">
        <v>2023</v>
      </c>
      <c r="F8" t="s">
        <v>34</v>
      </c>
      <c r="G8" t="s">
        <v>35</v>
      </c>
      <c r="H8" t="s">
        <v>36</v>
      </c>
      <c r="J8" t="s">
        <v>38</v>
      </c>
      <c r="K8" t="s">
        <v>39</v>
      </c>
      <c r="L8">
        <v>580960000</v>
      </c>
      <c r="M8">
        <v>3</v>
      </c>
    </row>
    <row r="9" spans="1:13" x14ac:dyDescent="0.3">
      <c r="A9" t="s">
        <v>30</v>
      </c>
      <c r="B9" t="s">
        <v>40</v>
      </c>
      <c r="C9" t="s">
        <v>32</v>
      </c>
      <c r="D9" t="s">
        <v>33</v>
      </c>
      <c r="E9">
        <v>2024</v>
      </c>
      <c r="F9" t="s">
        <v>34</v>
      </c>
      <c r="G9" t="s">
        <v>35</v>
      </c>
      <c r="H9" t="s">
        <v>36</v>
      </c>
      <c r="J9" t="s">
        <v>38</v>
      </c>
      <c r="K9" t="s">
        <v>39</v>
      </c>
      <c r="L9">
        <v>593460000</v>
      </c>
      <c r="M9">
        <v>3</v>
      </c>
    </row>
    <row r="10" spans="1:13" x14ac:dyDescent="0.3">
      <c r="A10" t="s">
        <v>30</v>
      </c>
      <c r="B10" t="s">
        <v>40</v>
      </c>
      <c r="C10" t="s">
        <v>32</v>
      </c>
      <c r="D10" t="s">
        <v>33</v>
      </c>
      <c r="E10">
        <v>2025</v>
      </c>
      <c r="F10" t="s">
        <v>34</v>
      </c>
      <c r="G10" t="s">
        <v>35</v>
      </c>
      <c r="H10" t="s">
        <v>36</v>
      </c>
      <c r="J10" t="s">
        <v>38</v>
      </c>
      <c r="K10" t="s">
        <v>39</v>
      </c>
      <c r="L10">
        <v>603960000</v>
      </c>
      <c r="M10">
        <v>3</v>
      </c>
    </row>
    <row r="11" spans="1:13" x14ac:dyDescent="0.3">
      <c r="A11" t="s">
        <v>30</v>
      </c>
      <c r="B11" t="s">
        <v>40</v>
      </c>
      <c r="C11" t="s">
        <v>32</v>
      </c>
      <c r="D11" t="s">
        <v>33</v>
      </c>
      <c r="E11">
        <v>2026</v>
      </c>
      <c r="F11" t="s">
        <v>34</v>
      </c>
      <c r="G11" t="s">
        <v>35</v>
      </c>
      <c r="H11" t="s">
        <v>36</v>
      </c>
      <c r="J11" t="s">
        <v>38</v>
      </c>
      <c r="K11" t="s">
        <v>39</v>
      </c>
      <c r="L11">
        <v>618960000</v>
      </c>
      <c r="M11">
        <v>3</v>
      </c>
    </row>
    <row r="12" spans="1:13" x14ac:dyDescent="0.3">
      <c r="A12" t="s">
        <v>30</v>
      </c>
      <c r="B12" t="s">
        <v>41</v>
      </c>
      <c r="C12" t="s">
        <v>32</v>
      </c>
      <c r="D12" t="s">
        <v>33</v>
      </c>
      <c r="E12">
        <v>2022</v>
      </c>
      <c r="F12" t="s">
        <v>34</v>
      </c>
      <c r="G12" t="s">
        <v>35</v>
      </c>
      <c r="H12" t="s">
        <v>36</v>
      </c>
      <c r="J12" t="s">
        <v>38</v>
      </c>
      <c r="K12" t="s">
        <v>39</v>
      </c>
      <c r="L12">
        <v>9000000</v>
      </c>
      <c r="M12">
        <v>4</v>
      </c>
    </row>
    <row r="13" spans="1:13" x14ac:dyDescent="0.3">
      <c r="A13" t="s">
        <v>30</v>
      </c>
      <c r="B13" t="s">
        <v>41</v>
      </c>
      <c r="C13" t="s">
        <v>32</v>
      </c>
      <c r="D13" t="s">
        <v>33</v>
      </c>
      <c r="E13">
        <v>2023</v>
      </c>
      <c r="F13" t="s">
        <v>34</v>
      </c>
      <c r="G13" t="s">
        <v>35</v>
      </c>
      <c r="H13" t="s">
        <v>36</v>
      </c>
      <c r="J13" t="s">
        <v>38</v>
      </c>
      <c r="K13" t="s">
        <v>39</v>
      </c>
      <c r="L13">
        <v>9000000</v>
      </c>
      <c r="M13">
        <v>4</v>
      </c>
    </row>
    <row r="14" spans="1:13" x14ac:dyDescent="0.3">
      <c r="A14" t="s">
        <v>30</v>
      </c>
      <c r="B14" t="s">
        <v>41</v>
      </c>
      <c r="C14" t="s">
        <v>32</v>
      </c>
      <c r="D14" t="s">
        <v>33</v>
      </c>
      <c r="E14">
        <v>2024</v>
      </c>
      <c r="F14" t="s">
        <v>34</v>
      </c>
      <c r="G14" t="s">
        <v>35</v>
      </c>
      <c r="H14" t="s">
        <v>36</v>
      </c>
      <c r="J14" t="s">
        <v>38</v>
      </c>
      <c r="K14" t="s">
        <v>39</v>
      </c>
      <c r="L14">
        <v>9000000</v>
      </c>
      <c r="M14">
        <v>4</v>
      </c>
    </row>
    <row r="15" spans="1:13" x14ac:dyDescent="0.3">
      <c r="A15" t="s">
        <v>30</v>
      </c>
      <c r="B15" t="s">
        <v>41</v>
      </c>
      <c r="C15" t="s">
        <v>32</v>
      </c>
      <c r="D15" t="s">
        <v>33</v>
      </c>
      <c r="E15">
        <v>2025</v>
      </c>
      <c r="F15" t="s">
        <v>34</v>
      </c>
      <c r="G15" t="s">
        <v>35</v>
      </c>
      <c r="H15" t="s">
        <v>36</v>
      </c>
      <c r="J15" t="s">
        <v>38</v>
      </c>
      <c r="K15" t="s">
        <v>39</v>
      </c>
      <c r="L15">
        <v>9000000</v>
      </c>
      <c r="M15">
        <v>4</v>
      </c>
    </row>
    <row r="16" spans="1:13" x14ac:dyDescent="0.3">
      <c r="A16" t="s">
        <v>30</v>
      </c>
      <c r="B16" t="s">
        <v>41</v>
      </c>
      <c r="C16" t="s">
        <v>32</v>
      </c>
      <c r="D16" t="s">
        <v>33</v>
      </c>
      <c r="E16">
        <v>2026</v>
      </c>
      <c r="F16" t="s">
        <v>34</v>
      </c>
      <c r="G16" t="s">
        <v>35</v>
      </c>
      <c r="H16" t="s">
        <v>36</v>
      </c>
      <c r="J16" t="s">
        <v>38</v>
      </c>
      <c r="K16" t="s">
        <v>39</v>
      </c>
      <c r="L16">
        <v>9000000</v>
      </c>
      <c r="M16">
        <v>4</v>
      </c>
    </row>
    <row r="17" spans="1:13" x14ac:dyDescent="0.3">
      <c r="A17" t="s">
        <v>30</v>
      </c>
      <c r="B17" t="s">
        <v>42</v>
      </c>
      <c r="C17" t="s">
        <v>32</v>
      </c>
      <c r="D17" t="s">
        <v>33</v>
      </c>
      <c r="E17">
        <v>2022</v>
      </c>
      <c r="F17" t="s">
        <v>34</v>
      </c>
      <c r="G17" t="s">
        <v>35</v>
      </c>
      <c r="H17" t="s">
        <v>36</v>
      </c>
      <c r="I17" t="s">
        <v>43</v>
      </c>
      <c r="J17" t="s">
        <v>38</v>
      </c>
      <c r="K17" t="s">
        <v>39</v>
      </c>
      <c r="L17">
        <v>332427450</v>
      </c>
      <c r="M17">
        <v>5</v>
      </c>
    </row>
    <row r="18" spans="1:13" x14ac:dyDescent="0.3">
      <c r="A18" t="s">
        <v>30</v>
      </c>
      <c r="B18" t="s">
        <v>42</v>
      </c>
      <c r="C18" t="s">
        <v>32</v>
      </c>
      <c r="D18" t="s">
        <v>33</v>
      </c>
      <c r="E18">
        <v>2023</v>
      </c>
      <c r="F18" t="s">
        <v>34</v>
      </c>
      <c r="G18" t="s">
        <v>35</v>
      </c>
      <c r="H18" t="s">
        <v>36</v>
      </c>
      <c r="I18" t="s">
        <v>43</v>
      </c>
      <c r="J18" t="s">
        <v>38</v>
      </c>
      <c r="K18" t="s">
        <v>39</v>
      </c>
      <c r="L18">
        <v>338867450</v>
      </c>
      <c r="M18">
        <v>5</v>
      </c>
    </row>
    <row r="19" spans="1:13" x14ac:dyDescent="0.3">
      <c r="A19" t="s">
        <v>30</v>
      </c>
      <c r="B19" t="s">
        <v>42</v>
      </c>
      <c r="C19" t="s">
        <v>32</v>
      </c>
      <c r="D19" t="s">
        <v>33</v>
      </c>
      <c r="E19">
        <v>2024</v>
      </c>
      <c r="F19" t="s">
        <v>34</v>
      </c>
      <c r="G19" t="s">
        <v>35</v>
      </c>
      <c r="H19" t="s">
        <v>36</v>
      </c>
      <c r="I19" t="s">
        <v>43</v>
      </c>
      <c r="J19" t="s">
        <v>38</v>
      </c>
      <c r="K19" t="s">
        <v>39</v>
      </c>
      <c r="L19">
        <v>346237450</v>
      </c>
      <c r="M19">
        <v>5</v>
      </c>
    </row>
    <row r="20" spans="1:13" x14ac:dyDescent="0.3">
      <c r="A20" t="s">
        <v>30</v>
      </c>
      <c r="B20" t="s">
        <v>42</v>
      </c>
      <c r="C20" t="s">
        <v>32</v>
      </c>
      <c r="D20" t="s">
        <v>33</v>
      </c>
      <c r="E20">
        <v>2025</v>
      </c>
      <c r="F20" t="s">
        <v>34</v>
      </c>
      <c r="G20" t="s">
        <v>35</v>
      </c>
      <c r="H20" t="s">
        <v>36</v>
      </c>
      <c r="I20" t="s">
        <v>43</v>
      </c>
      <c r="J20" t="s">
        <v>38</v>
      </c>
      <c r="K20" t="s">
        <v>39</v>
      </c>
      <c r="L20">
        <v>353607450</v>
      </c>
      <c r="M20">
        <v>5</v>
      </c>
    </row>
    <row r="21" spans="1:13" x14ac:dyDescent="0.3">
      <c r="A21" t="s">
        <v>30</v>
      </c>
      <c r="B21" t="s">
        <v>42</v>
      </c>
      <c r="C21" t="s">
        <v>32</v>
      </c>
      <c r="D21" t="s">
        <v>33</v>
      </c>
      <c r="E21">
        <v>2026</v>
      </c>
      <c r="F21" t="s">
        <v>34</v>
      </c>
      <c r="G21" t="s">
        <v>35</v>
      </c>
      <c r="H21" t="s">
        <v>36</v>
      </c>
      <c r="I21" t="s">
        <v>43</v>
      </c>
      <c r="J21" t="s">
        <v>38</v>
      </c>
      <c r="K21" t="s">
        <v>39</v>
      </c>
      <c r="L21">
        <v>360047450</v>
      </c>
      <c r="M21">
        <v>5</v>
      </c>
    </row>
    <row r="22" spans="1:13" x14ac:dyDescent="0.3">
      <c r="A22" t="s">
        <v>30</v>
      </c>
      <c r="B22" t="s">
        <v>42</v>
      </c>
      <c r="C22" t="s">
        <v>32</v>
      </c>
      <c r="D22" t="s">
        <v>33</v>
      </c>
      <c r="E22">
        <v>2022</v>
      </c>
      <c r="F22" t="s">
        <v>34</v>
      </c>
      <c r="G22" t="s">
        <v>35</v>
      </c>
      <c r="H22" t="s">
        <v>36</v>
      </c>
      <c r="I22" t="s">
        <v>44</v>
      </c>
      <c r="J22" t="s">
        <v>38</v>
      </c>
      <c r="K22" t="s">
        <v>39</v>
      </c>
      <c r="L22">
        <v>36000000</v>
      </c>
      <c r="M22">
        <v>6</v>
      </c>
    </row>
    <row r="23" spans="1:13" x14ac:dyDescent="0.3">
      <c r="A23" t="s">
        <v>30</v>
      </c>
      <c r="B23" t="s">
        <v>42</v>
      </c>
      <c r="C23" t="s">
        <v>32</v>
      </c>
      <c r="D23" t="s">
        <v>33</v>
      </c>
      <c r="E23">
        <v>2023</v>
      </c>
      <c r="F23" t="s">
        <v>34</v>
      </c>
      <c r="G23" t="s">
        <v>35</v>
      </c>
      <c r="H23" t="s">
        <v>36</v>
      </c>
      <c r="I23" t="s">
        <v>44</v>
      </c>
      <c r="J23" t="s">
        <v>38</v>
      </c>
      <c r="K23" t="s">
        <v>39</v>
      </c>
      <c r="L23">
        <v>36000000</v>
      </c>
      <c r="M23">
        <v>6</v>
      </c>
    </row>
    <row r="24" spans="1:13" x14ac:dyDescent="0.3">
      <c r="A24" t="s">
        <v>30</v>
      </c>
      <c r="B24" t="s">
        <v>42</v>
      </c>
      <c r="C24" t="s">
        <v>32</v>
      </c>
      <c r="D24" t="s">
        <v>33</v>
      </c>
      <c r="E24">
        <v>2024</v>
      </c>
      <c r="F24" t="s">
        <v>34</v>
      </c>
      <c r="G24" t="s">
        <v>35</v>
      </c>
      <c r="H24" t="s">
        <v>36</v>
      </c>
      <c r="I24" t="s">
        <v>44</v>
      </c>
      <c r="J24" t="s">
        <v>38</v>
      </c>
      <c r="K24" t="s">
        <v>39</v>
      </c>
      <c r="L24">
        <v>36000000</v>
      </c>
      <c r="M24">
        <v>6</v>
      </c>
    </row>
    <row r="25" spans="1:13" x14ac:dyDescent="0.3">
      <c r="A25" t="s">
        <v>30</v>
      </c>
      <c r="B25" t="s">
        <v>42</v>
      </c>
      <c r="C25" t="s">
        <v>32</v>
      </c>
      <c r="D25" t="s">
        <v>33</v>
      </c>
      <c r="E25">
        <v>2025</v>
      </c>
      <c r="F25" t="s">
        <v>34</v>
      </c>
      <c r="G25" t="s">
        <v>35</v>
      </c>
      <c r="H25" t="s">
        <v>36</v>
      </c>
      <c r="I25" t="s">
        <v>44</v>
      </c>
      <c r="J25" t="s">
        <v>38</v>
      </c>
      <c r="K25" t="s">
        <v>39</v>
      </c>
      <c r="L25">
        <v>36000000</v>
      </c>
      <c r="M25">
        <v>6</v>
      </c>
    </row>
    <row r="26" spans="1:13" x14ac:dyDescent="0.3">
      <c r="A26" t="s">
        <v>30</v>
      </c>
      <c r="B26" t="s">
        <v>42</v>
      </c>
      <c r="C26" t="s">
        <v>32</v>
      </c>
      <c r="D26" t="s">
        <v>33</v>
      </c>
      <c r="E26">
        <v>2026</v>
      </c>
      <c r="F26" t="s">
        <v>34</v>
      </c>
      <c r="G26" t="s">
        <v>35</v>
      </c>
      <c r="H26" t="s">
        <v>36</v>
      </c>
      <c r="I26" t="s">
        <v>44</v>
      </c>
      <c r="J26" t="s">
        <v>38</v>
      </c>
      <c r="K26" t="s">
        <v>39</v>
      </c>
      <c r="L26">
        <v>36000000</v>
      </c>
      <c r="M26">
        <v>6</v>
      </c>
    </row>
    <row r="27" spans="1:13" x14ac:dyDescent="0.3">
      <c r="A27" t="s">
        <v>30</v>
      </c>
      <c r="B27" t="s">
        <v>42</v>
      </c>
      <c r="C27" t="s">
        <v>32</v>
      </c>
      <c r="D27" t="s">
        <v>33</v>
      </c>
      <c r="E27">
        <v>2022</v>
      </c>
      <c r="F27" t="s">
        <v>34</v>
      </c>
      <c r="G27" t="s">
        <v>35</v>
      </c>
      <c r="H27" t="s">
        <v>36</v>
      </c>
      <c r="I27" t="s">
        <v>45</v>
      </c>
      <c r="J27" t="s">
        <v>38</v>
      </c>
      <c r="K27" t="s">
        <v>39</v>
      </c>
      <c r="L27">
        <v>24000000</v>
      </c>
      <c r="M27">
        <v>7</v>
      </c>
    </row>
    <row r="28" spans="1:13" x14ac:dyDescent="0.3">
      <c r="A28" t="s">
        <v>30</v>
      </c>
      <c r="B28" t="s">
        <v>42</v>
      </c>
      <c r="C28" t="s">
        <v>32</v>
      </c>
      <c r="D28" t="s">
        <v>33</v>
      </c>
      <c r="E28">
        <v>2023</v>
      </c>
      <c r="F28" t="s">
        <v>34</v>
      </c>
      <c r="G28" t="s">
        <v>35</v>
      </c>
      <c r="H28" t="s">
        <v>36</v>
      </c>
      <c r="I28" t="s">
        <v>45</v>
      </c>
      <c r="J28" t="s">
        <v>38</v>
      </c>
      <c r="K28" t="s">
        <v>39</v>
      </c>
      <c r="L28">
        <v>25000000</v>
      </c>
      <c r="M28">
        <v>7</v>
      </c>
    </row>
    <row r="29" spans="1:13" x14ac:dyDescent="0.3">
      <c r="A29" t="s">
        <v>30</v>
      </c>
      <c r="B29" t="s">
        <v>42</v>
      </c>
      <c r="C29" t="s">
        <v>32</v>
      </c>
      <c r="D29" t="s">
        <v>33</v>
      </c>
      <c r="E29">
        <v>2024</v>
      </c>
      <c r="F29" t="s">
        <v>34</v>
      </c>
      <c r="G29" t="s">
        <v>35</v>
      </c>
      <c r="H29" t="s">
        <v>36</v>
      </c>
      <c r="I29" t="s">
        <v>45</v>
      </c>
      <c r="J29" t="s">
        <v>38</v>
      </c>
      <c r="K29" t="s">
        <v>39</v>
      </c>
      <c r="L29">
        <v>26000000</v>
      </c>
      <c r="M29">
        <v>7</v>
      </c>
    </row>
    <row r="30" spans="1:13" x14ac:dyDescent="0.3">
      <c r="A30" t="s">
        <v>30</v>
      </c>
      <c r="B30" t="s">
        <v>42</v>
      </c>
      <c r="C30" t="s">
        <v>32</v>
      </c>
      <c r="D30" t="s">
        <v>33</v>
      </c>
      <c r="E30">
        <v>2025</v>
      </c>
      <c r="F30" t="s">
        <v>34</v>
      </c>
      <c r="G30" t="s">
        <v>35</v>
      </c>
      <c r="H30" t="s">
        <v>36</v>
      </c>
      <c r="I30" t="s">
        <v>45</v>
      </c>
      <c r="J30" t="s">
        <v>38</v>
      </c>
      <c r="K30" t="s">
        <v>39</v>
      </c>
      <c r="L30">
        <v>27000000</v>
      </c>
      <c r="M30">
        <v>7</v>
      </c>
    </row>
    <row r="31" spans="1:13" x14ac:dyDescent="0.3">
      <c r="A31" t="s">
        <v>30</v>
      </c>
      <c r="B31" t="s">
        <v>42</v>
      </c>
      <c r="C31" t="s">
        <v>32</v>
      </c>
      <c r="D31" t="s">
        <v>33</v>
      </c>
      <c r="E31">
        <v>2026</v>
      </c>
      <c r="F31" t="s">
        <v>34</v>
      </c>
      <c r="G31" t="s">
        <v>35</v>
      </c>
      <c r="H31" t="s">
        <v>36</v>
      </c>
      <c r="I31" t="s">
        <v>45</v>
      </c>
      <c r="J31" t="s">
        <v>38</v>
      </c>
      <c r="K31" t="s">
        <v>39</v>
      </c>
      <c r="L31">
        <v>28000000</v>
      </c>
      <c r="M31">
        <v>7</v>
      </c>
    </row>
    <row r="32" spans="1:13" x14ac:dyDescent="0.3">
      <c r="A32" t="s">
        <v>30</v>
      </c>
      <c r="B32" t="s">
        <v>42</v>
      </c>
      <c r="C32" t="s">
        <v>32</v>
      </c>
      <c r="D32" t="s">
        <v>33</v>
      </c>
      <c r="E32">
        <v>2022</v>
      </c>
      <c r="F32" t="s">
        <v>34</v>
      </c>
      <c r="G32" t="s">
        <v>35</v>
      </c>
      <c r="H32" t="s">
        <v>36</v>
      </c>
      <c r="I32" t="s">
        <v>46</v>
      </c>
      <c r="J32" t="s">
        <v>38</v>
      </c>
      <c r="K32" t="s">
        <v>39</v>
      </c>
      <c r="L32">
        <v>29537550</v>
      </c>
      <c r="M32">
        <v>8</v>
      </c>
    </row>
    <row r="33" spans="1:13" x14ac:dyDescent="0.3">
      <c r="A33" t="s">
        <v>30</v>
      </c>
      <c r="B33" t="s">
        <v>42</v>
      </c>
      <c r="C33" t="s">
        <v>32</v>
      </c>
      <c r="D33" t="s">
        <v>33</v>
      </c>
      <c r="E33">
        <v>2023</v>
      </c>
      <c r="F33" t="s">
        <v>34</v>
      </c>
      <c r="G33" t="s">
        <v>35</v>
      </c>
      <c r="H33" t="s">
        <v>36</v>
      </c>
      <c r="I33" t="s">
        <v>46</v>
      </c>
      <c r="J33" t="s">
        <v>38</v>
      </c>
      <c r="K33" t="s">
        <v>39</v>
      </c>
      <c r="L33">
        <v>30097550</v>
      </c>
      <c r="M33">
        <v>8</v>
      </c>
    </row>
    <row r="34" spans="1:13" x14ac:dyDescent="0.3">
      <c r="A34" t="s">
        <v>30</v>
      </c>
      <c r="B34" t="s">
        <v>42</v>
      </c>
      <c r="C34" t="s">
        <v>32</v>
      </c>
      <c r="D34" t="s">
        <v>33</v>
      </c>
      <c r="E34">
        <v>2024</v>
      </c>
      <c r="F34" t="s">
        <v>34</v>
      </c>
      <c r="G34" t="s">
        <v>35</v>
      </c>
      <c r="H34" t="s">
        <v>36</v>
      </c>
      <c r="I34" t="s">
        <v>46</v>
      </c>
      <c r="J34" t="s">
        <v>38</v>
      </c>
      <c r="K34" t="s">
        <v>39</v>
      </c>
      <c r="L34">
        <v>30727550</v>
      </c>
      <c r="M34">
        <v>8</v>
      </c>
    </row>
    <row r="35" spans="1:13" x14ac:dyDescent="0.3">
      <c r="A35" t="s">
        <v>30</v>
      </c>
      <c r="B35" t="s">
        <v>42</v>
      </c>
      <c r="C35" t="s">
        <v>32</v>
      </c>
      <c r="D35" t="s">
        <v>33</v>
      </c>
      <c r="E35">
        <v>2025</v>
      </c>
      <c r="F35" t="s">
        <v>34</v>
      </c>
      <c r="G35" t="s">
        <v>35</v>
      </c>
      <c r="H35" t="s">
        <v>36</v>
      </c>
      <c r="I35" t="s">
        <v>46</v>
      </c>
      <c r="J35" t="s">
        <v>38</v>
      </c>
      <c r="K35" t="s">
        <v>39</v>
      </c>
      <c r="L35">
        <v>31357550</v>
      </c>
      <c r="M35">
        <v>8</v>
      </c>
    </row>
    <row r="36" spans="1:13" x14ac:dyDescent="0.3">
      <c r="A36" t="s">
        <v>30</v>
      </c>
      <c r="B36" t="s">
        <v>42</v>
      </c>
      <c r="C36" t="s">
        <v>32</v>
      </c>
      <c r="D36" t="s">
        <v>33</v>
      </c>
      <c r="E36">
        <v>2026</v>
      </c>
      <c r="F36" t="s">
        <v>34</v>
      </c>
      <c r="G36" t="s">
        <v>35</v>
      </c>
      <c r="H36" t="s">
        <v>36</v>
      </c>
      <c r="I36" t="s">
        <v>46</v>
      </c>
      <c r="J36" t="s">
        <v>38</v>
      </c>
      <c r="K36" t="s">
        <v>39</v>
      </c>
      <c r="L36">
        <v>31917550</v>
      </c>
      <c r="M36">
        <v>8</v>
      </c>
    </row>
    <row r="37" spans="1:13" x14ac:dyDescent="0.3">
      <c r="A37" t="s">
        <v>30</v>
      </c>
      <c r="B37" t="s">
        <v>47</v>
      </c>
      <c r="C37" t="s">
        <v>32</v>
      </c>
      <c r="D37" t="s">
        <v>33</v>
      </c>
      <c r="E37">
        <v>2022</v>
      </c>
      <c r="F37" t="s">
        <v>34</v>
      </c>
      <c r="G37" t="s">
        <v>35</v>
      </c>
      <c r="H37" t="s">
        <v>36</v>
      </c>
      <c r="J37" t="s">
        <v>38</v>
      </c>
      <c r="K37" t="s">
        <v>39</v>
      </c>
      <c r="L37">
        <v>285975000</v>
      </c>
      <c r="M37">
        <v>9</v>
      </c>
    </row>
    <row r="38" spans="1:13" x14ac:dyDescent="0.3">
      <c r="A38" t="s">
        <v>30</v>
      </c>
      <c r="B38" t="s">
        <v>47</v>
      </c>
      <c r="C38" t="s">
        <v>32</v>
      </c>
      <c r="D38" t="s">
        <v>33</v>
      </c>
      <c r="E38">
        <v>2023</v>
      </c>
      <c r="F38" t="s">
        <v>34</v>
      </c>
      <c r="G38" t="s">
        <v>35</v>
      </c>
      <c r="H38" t="s">
        <v>36</v>
      </c>
      <c r="J38" t="s">
        <v>38</v>
      </c>
      <c r="K38" t="s">
        <v>39</v>
      </c>
      <c r="L38">
        <v>291975000</v>
      </c>
      <c r="M38">
        <v>9</v>
      </c>
    </row>
    <row r="39" spans="1:13" x14ac:dyDescent="0.3">
      <c r="A39" t="s">
        <v>30</v>
      </c>
      <c r="B39" t="s">
        <v>47</v>
      </c>
      <c r="C39" t="s">
        <v>32</v>
      </c>
      <c r="D39" t="s">
        <v>33</v>
      </c>
      <c r="E39">
        <v>2024</v>
      </c>
      <c r="F39" t="s">
        <v>34</v>
      </c>
      <c r="G39" t="s">
        <v>35</v>
      </c>
      <c r="H39" t="s">
        <v>36</v>
      </c>
      <c r="J39" t="s">
        <v>38</v>
      </c>
      <c r="K39" t="s">
        <v>39</v>
      </c>
      <c r="L39">
        <v>296975000</v>
      </c>
      <c r="M39">
        <v>9</v>
      </c>
    </row>
    <row r="40" spans="1:13" x14ac:dyDescent="0.3">
      <c r="A40" t="s">
        <v>30</v>
      </c>
      <c r="B40" t="s">
        <v>47</v>
      </c>
      <c r="C40" t="s">
        <v>32</v>
      </c>
      <c r="D40" t="s">
        <v>33</v>
      </c>
      <c r="E40">
        <v>2025</v>
      </c>
      <c r="F40" t="s">
        <v>34</v>
      </c>
      <c r="G40" t="s">
        <v>35</v>
      </c>
      <c r="H40" t="s">
        <v>36</v>
      </c>
      <c r="J40" t="s">
        <v>38</v>
      </c>
      <c r="K40" t="s">
        <v>39</v>
      </c>
      <c r="L40">
        <v>303975000</v>
      </c>
      <c r="M40">
        <v>9</v>
      </c>
    </row>
    <row r="41" spans="1:13" x14ac:dyDescent="0.3">
      <c r="A41" t="s">
        <v>30</v>
      </c>
      <c r="B41" t="s">
        <v>47</v>
      </c>
      <c r="C41" t="s">
        <v>32</v>
      </c>
      <c r="D41" t="s">
        <v>33</v>
      </c>
      <c r="E41">
        <v>2026</v>
      </c>
      <c r="F41" t="s">
        <v>34</v>
      </c>
      <c r="G41" t="s">
        <v>35</v>
      </c>
      <c r="H41" t="s">
        <v>36</v>
      </c>
      <c r="J41" t="s">
        <v>38</v>
      </c>
      <c r="K41" t="s">
        <v>39</v>
      </c>
      <c r="L41">
        <v>308975000</v>
      </c>
      <c r="M41">
        <v>9</v>
      </c>
    </row>
    <row r="42" spans="1:13" x14ac:dyDescent="0.3">
      <c r="A42" t="s">
        <v>30</v>
      </c>
      <c r="B42" t="s">
        <v>48</v>
      </c>
      <c r="C42" t="s">
        <v>32</v>
      </c>
      <c r="D42" t="s">
        <v>33</v>
      </c>
      <c r="E42">
        <v>2022</v>
      </c>
      <c r="F42" t="s">
        <v>34</v>
      </c>
      <c r="G42" t="s">
        <v>35</v>
      </c>
      <c r="H42" t="s">
        <v>36</v>
      </c>
      <c r="J42" t="s">
        <v>38</v>
      </c>
      <c r="K42" t="s">
        <v>39</v>
      </c>
      <c r="L42">
        <v>219000000</v>
      </c>
      <c r="M42">
        <v>10</v>
      </c>
    </row>
    <row r="43" spans="1:13" x14ac:dyDescent="0.3">
      <c r="A43" t="s">
        <v>30</v>
      </c>
      <c r="B43" t="s">
        <v>48</v>
      </c>
      <c r="C43" t="s">
        <v>32</v>
      </c>
      <c r="D43" t="s">
        <v>33</v>
      </c>
      <c r="E43">
        <v>2023</v>
      </c>
      <c r="F43" t="s">
        <v>34</v>
      </c>
      <c r="G43" t="s">
        <v>35</v>
      </c>
      <c r="H43" t="s">
        <v>36</v>
      </c>
      <c r="J43" t="s">
        <v>38</v>
      </c>
      <c r="K43" t="s">
        <v>39</v>
      </c>
      <c r="L43">
        <v>224000000</v>
      </c>
      <c r="M43">
        <v>10</v>
      </c>
    </row>
    <row r="44" spans="1:13" x14ac:dyDescent="0.3">
      <c r="A44" t="s">
        <v>30</v>
      </c>
      <c r="B44" t="s">
        <v>48</v>
      </c>
      <c r="C44" t="s">
        <v>32</v>
      </c>
      <c r="D44" t="s">
        <v>33</v>
      </c>
      <c r="E44">
        <v>2024</v>
      </c>
      <c r="F44" t="s">
        <v>34</v>
      </c>
      <c r="G44" t="s">
        <v>35</v>
      </c>
      <c r="H44" t="s">
        <v>36</v>
      </c>
      <c r="J44" t="s">
        <v>38</v>
      </c>
      <c r="K44" t="s">
        <v>39</v>
      </c>
      <c r="L44">
        <v>228000000</v>
      </c>
      <c r="M44">
        <v>10</v>
      </c>
    </row>
    <row r="45" spans="1:13" x14ac:dyDescent="0.3">
      <c r="A45" t="s">
        <v>30</v>
      </c>
      <c r="B45" t="s">
        <v>48</v>
      </c>
      <c r="C45" t="s">
        <v>32</v>
      </c>
      <c r="D45" t="s">
        <v>33</v>
      </c>
      <c r="E45">
        <v>2025</v>
      </c>
      <c r="F45" t="s">
        <v>34</v>
      </c>
      <c r="G45" t="s">
        <v>35</v>
      </c>
      <c r="H45" t="s">
        <v>36</v>
      </c>
      <c r="J45" t="s">
        <v>38</v>
      </c>
      <c r="K45" t="s">
        <v>39</v>
      </c>
      <c r="L45">
        <v>232500000</v>
      </c>
      <c r="M45">
        <v>10</v>
      </c>
    </row>
    <row r="46" spans="1:13" x14ac:dyDescent="0.3">
      <c r="A46" t="s">
        <v>30</v>
      </c>
      <c r="B46" t="s">
        <v>48</v>
      </c>
      <c r="C46" t="s">
        <v>32</v>
      </c>
      <c r="D46" t="s">
        <v>33</v>
      </c>
      <c r="E46">
        <v>2026</v>
      </c>
      <c r="F46" t="s">
        <v>34</v>
      </c>
      <c r="G46" t="s">
        <v>35</v>
      </c>
      <c r="H46" t="s">
        <v>36</v>
      </c>
      <c r="J46" t="s">
        <v>38</v>
      </c>
      <c r="K46" t="s">
        <v>39</v>
      </c>
      <c r="L46">
        <v>237000000</v>
      </c>
      <c r="M46">
        <v>10</v>
      </c>
    </row>
    <row r="47" spans="1:13" x14ac:dyDescent="0.3">
      <c r="A47" t="s">
        <v>30</v>
      </c>
      <c r="B47" t="s">
        <v>49</v>
      </c>
      <c r="C47" t="s">
        <v>32</v>
      </c>
      <c r="D47" t="s">
        <v>33</v>
      </c>
      <c r="E47">
        <v>2022</v>
      </c>
      <c r="F47" t="s">
        <v>34</v>
      </c>
      <c r="G47" t="s">
        <v>35</v>
      </c>
      <c r="H47" t="s">
        <v>36</v>
      </c>
      <c r="I47" t="s">
        <v>50</v>
      </c>
      <c r="J47" t="s">
        <v>38</v>
      </c>
      <c r="K47" t="s">
        <v>39</v>
      </c>
      <c r="L47">
        <v>1000000000</v>
      </c>
      <c r="M47">
        <v>11</v>
      </c>
    </row>
    <row r="48" spans="1:13" x14ac:dyDescent="0.3">
      <c r="A48" t="s">
        <v>30</v>
      </c>
      <c r="B48" t="s">
        <v>49</v>
      </c>
      <c r="C48" t="s">
        <v>32</v>
      </c>
      <c r="D48" t="s">
        <v>33</v>
      </c>
      <c r="E48">
        <v>2023</v>
      </c>
      <c r="F48" t="s">
        <v>34</v>
      </c>
      <c r="G48" t="s">
        <v>35</v>
      </c>
      <c r="H48" t="s">
        <v>36</v>
      </c>
      <c r="I48" t="s">
        <v>50</v>
      </c>
      <c r="J48" t="s">
        <v>38</v>
      </c>
      <c r="K48" t="s">
        <v>39</v>
      </c>
      <c r="L48">
        <v>1000000000</v>
      </c>
      <c r="M48">
        <v>11</v>
      </c>
    </row>
    <row r="49" spans="1:13" x14ac:dyDescent="0.3">
      <c r="A49" t="s">
        <v>30</v>
      </c>
      <c r="B49" t="s">
        <v>49</v>
      </c>
      <c r="C49" t="s">
        <v>32</v>
      </c>
      <c r="D49" t="s">
        <v>33</v>
      </c>
      <c r="E49">
        <v>2024</v>
      </c>
      <c r="F49" t="s">
        <v>34</v>
      </c>
      <c r="G49" t="s">
        <v>35</v>
      </c>
      <c r="H49" t="s">
        <v>36</v>
      </c>
      <c r="I49" t="s">
        <v>50</v>
      </c>
      <c r="J49" t="s">
        <v>38</v>
      </c>
      <c r="K49" t="s">
        <v>39</v>
      </c>
      <c r="L49">
        <v>1000000000</v>
      </c>
      <c r="M49">
        <v>11</v>
      </c>
    </row>
    <row r="50" spans="1:13" x14ac:dyDescent="0.3">
      <c r="A50" t="s">
        <v>30</v>
      </c>
      <c r="B50" t="s">
        <v>49</v>
      </c>
      <c r="C50" t="s">
        <v>32</v>
      </c>
      <c r="D50" t="s">
        <v>33</v>
      </c>
      <c r="E50">
        <v>2025</v>
      </c>
      <c r="F50" t="s">
        <v>34</v>
      </c>
      <c r="G50" t="s">
        <v>35</v>
      </c>
      <c r="H50" t="s">
        <v>36</v>
      </c>
      <c r="I50" t="s">
        <v>50</v>
      </c>
      <c r="J50" t="s">
        <v>38</v>
      </c>
      <c r="K50" t="s">
        <v>39</v>
      </c>
      <c r="L50">
        <v>900000000</v>
      </c>
      <c r="M50">
        <v>11</v>
      </c>
    </row>
    <row r="51" spans="1:13" x14ac:dyDescent="0.3">
      <c r="A51" t="s">
        <v>30</v>
      </c>
      <c r="B51" t="s">
        <v>49</v>
      </c>
      <c r="C51" t="s">
        <v>32</v>
      </c>
      <c r="D51" t="s">
        <v>33</v>
      </c>
      <c r="E51">
        <v>2026</v>
      </c>
      <c r="F51" t="s">
        <v>34</v>
      </c>
      <c r="G51" t="s">
        <v>35</v>
      </c>
      <c r="H51" t="s">
        <v>36</v>
      </c>
      <c r="I51" t="s">
        <v>50</v>
      </c>
      <c r="J51" t="s">
        <v>38</v>
      </c>
      <c r="K51" t="s">
        <v>39</v>
      </c>
      <c r="L51">
        <v>900000000</v>
      </c>
      <c r="M51">
        <v>11</v>
      </c>
    </row>
    <row r="52" spans="1:13" x14ac:dyDescent="0.3">
      <c r="A52" t="s">
        <v>30</v>
      </c>
      <c r="B52" t="s">
        <v>51</v>
      </c>
      <c r="C52" t="s">
        <v>32</v>
      </c>
      <c r="D52" t="s">
        <v>33</v>
      </c>
      <c r="E52">
        <v>2022</v>
      </c>
      <c r="F52" t="s">
        <v>34</v>
      </c>
      <c r="G52" t="s">
        <v>35</v>
      </c>
      <c r="H52" t="s">
        <v>36</v>
      </c>
      <c r="J52" t="s">
        <v>38</v>
      </c>
      <c r="K52" t="s">
        <v>39</v>
      </c>
      <c r="L52">
        <v>600000000</v>
      </c>
      <c r="M52">
        <v>12</v>
      </c>
    </row>
    <row r="53" spans="1:13" x14ac:dyDescent="0.3">
      <c r="A53" t="s">
        <v>30</v>
      </c>
      <c r="B53" t="s">
        <v>51</v>
      </c>
      <c r="C53" t="s">
        <v>32</v>
      </c>
      <c r="D53" t="s">
        <v>33</v>
      </c>
      <c r="E53">
        <v>2023</v>
      </c>
      <c r="F53" t="s">
        <v>34</v>
      </c>
      <c r="G53" t="s">
        <v>35</v>
      </c>
      <c r="H53" t="s">
        <v>36</v>
      </c>
      <c r="J53" t="s">
        <v>38</v>
      </c>
      <c r="K53" t="s">
        <v>39</v>
      </c>
      <c r="L53">
        <v>640000000</v>
      </c>
      <c r="M53">
        <v>12</v>
      </c>
    </row>
    <row r="54" spans="1:13" x14ac:dyDescent="0.3">
      <c r="A54" t="s">
        <v>30</v>
      </c>
      <c r="B54" t="s">
        <v>51</v>
      </c>
      <c r="C54" t="s">
        <v>32</v>
      </c>
      <c r="D54" t="s">
        <v>33</v>
      </c>
      <c r="E54">
        <v>2024</v>
      </c>
      <c r="F54" t="s">
        <v>34</v>
      </c>
      <c r="G54" t="s">
        <v>35</v>
      </c>
      <c r="H54" t="s">
        <v>36</v>
      </c>
      <c r="J54" t="s">
        <v>38</v>
      </c>
      <c r="K54" t="s">
        <v>39</v>
      </c>
      <c r="L54">
        <v>650000000</v>
      </c>
      <c r="M54">
        <v>12</v>
      </c>
    </row>
    <row r="55" spans="1:13" x14ac:dyDescent="0.3">
      <c r="A55" t="s">
        <v>30</v>
      </c>
      <c r="B55" t="s">
        <v>51</v>
      </c>
      <c r="C55" t="s">
        <v>32</v>
      </c>
      <c r="D55" t="s">
        <v>33</v>
      </c>
      <c r="E55">
        <v>2025</v>
      </c>
      <c r="F55" t="s">
        <v>34</v>
      </c>
      <c r="G55" t="s">
        <v>35</v>
      </c>
      <c r="H55" t="s">
        <v>36</v>
      </c>
      <c r="J55" t="s">
        <v>38</v>
      </c>
      <c r="K55" t="s">
        <v>39</v>
      </c>
      <c r="L55">
        <v>675000000</v>
      </c>
      <c r="M55">
        <v>12</v>
      </c>
    </row>
    <row r="56" spans="1:13" x14ac:dyDescent="0.3">
      <c r="A56" t="s">
        <v>30</v>
      </c>
      <c r="B56" t="s">
        <v>51</v>
      </c>
      <c r="C56" t="s">
        <v>32</v>
      </c>
      <c r="D56" t="s">
        <v>33</v>
      </c>
      <c r="E56">
        <v>2026</v>
      </c>
      <c r="F56" t="s">
        <v>34</v>
      </c>
      <c r="G56" t="s">
        <v>35</v>
      </c>
      <c r="H56" t="s">
        <v>36</v>
      </c>
      <c r="J56" t="s">
        <v>38</v>
      </c>
      <c r="K56" t="s">
        <v>39</v>
      </c>
      <c r="L56">
        <v>700000000</v>
      </c>
      <c r="M56">
        <v>12</v>
      </c>
    </row>
    <row r="57" spans="1:13" x14ac:dyDescent="0.3">
      <c r="A57" t="s">
        <v>30</v>
      </c>
      <c r="B57" t="s">
        <v>52</v>
      </c>
      <c r="C57" t="s">
        <v>32</v>
      </c>
      <c r="D57" t="s">
        <v>33</v>
      </c>
      <c r="E57">
        <v>2022</v>
      </c>
      <c r="F57" t="s">
        <v>34</v>
      </c>
      <c r="G57" t="s">
        <v>35</v>
      </c>
      <c r="H57" t="s">
        <v>36</v>
      </c>
      <c r="J57" t="s">
        <v>38</v>
      </c>
      <c r="K57" t="s">
        <v>39</v>
      </c>
      <c r="L57">
        <v>50000000</v>
      </c>
      <c r="M57">
        <v>13</v>
      </c>
    </row>
    <row r="58" spans="1:13" x14ac:dyDescent="0.3">
      <c r="A58" t="s">
        <v>30</v>
      </c>
      <c r="B58" t="s">
        <v>52</v>
      </c>
      <c r="C58" t="s">
        <v>32</v>
      </c>
      <c r="D58" t="s">
        <v>33</v>
      </c>
      <c r="E58">
        <v>2023</v>
      </c>
      <c r="F58" t="s">
        <v>34</v>
      </c>
      <c r="G58" t="s">
        <v>35</v>
      </c>
      <c r="H58" t="s">
        <v>36</v>
      </c>
      <c r="J58" t="s">
        <v>38</v>
      </c>
      <c r="K58" t="s">
        <v>39</v>
      </c>
      <c r="L58">
        <v>50000000</v>
      </c>
      <c r="M58">
        <v>13</v>
      </c>
    </row>
    <row r="59" spans="1:13" x14ac:dyDescent="0.3">
      <c r="A59" t="s">
        <v>30</v>
      </c>
      <c r="B59" t="s">
        <v>52</v>
      </c>
      <c r="C59" t="s">
        <v>32</v>
      </c>
      <c r="D59" t="s">
        <v>33</v>
      </c>
      <c r="E59">
        <v>2024</v>
      </c>
      <c r="F59" t="s">
        <v>34</v>
      </c>
      <c r="G59" t="s">
        <v>35</v>
      </c>
      <c r="H59" t="s">
        <v>36</v>
      </c>
      <c r="J59" t="s">
        <v>38</v>
      </c>
      <c r="K59" t="s">
        <v>39</v>
      </c>
      <c r="L59">
        <v>50000000</v>
      </c>
      <c r="M59">
        <v>13</v>
      </c>
    </row>
    <row r="60" spans="1:13" x14ac:dyDescent="0.3">
      <c r="A60" t="s">
        <v>30</v>
      </c>
      <c r="B60" t="s">
        <v>52</v>
      </c>
      <c r="C60" t="s">
        <v>32</v>
      </c>
      <c r="D60" t="s">
        <v>33</v>
      </c>
      <c r="E60">
        <v>2025</v>
      </c>
      <c r="F60" t="s">
        <v>34</v>
      </c>
      <c r="G60" t="s">
        <v>35</v>
      </c>
      <c r="H60" t="s">
        <v>36</v>
      </c>
      <c r="J60" t="s">
        <v>38</v>
      </c>
      <c r="K60" t="s">
        <v>39</v>
      </c>
      <c r="L60">
        <v>50000000</v>
      </c>
      <c r="M60">
        <v>13</v>
      </c>
    </row>
    <row r="61" spans="1:13" x14ac:dyDescent="0.3">
      <c r="A61" t="s">
        <v>30</v>
      </c>
      <c r="B61" t="s">
        <v>52</v>
      </c>
      <c r="C61" t="s">
        <v>32</v>
      </c>
      <c r="D61" t="s">
        <v>33</v>
      </c>
      <c r="E61">
        <v>2026</v>
      </c>
      <c r="F61" t="s">
        <v>34</v>
      </c>
      <c r="G61" t="s">
        <v>35</v>
      </c>
      <c r="H61" t="s">
        <v>36</v>
      </c>
      <c r="J61" t="s">
        <v>38</v>
      </c>
      <c r="K61" t="s">
        <v>39</v>
      </c>
      <c r="L61">
        <v>50000000</v>
      </c>
      <c r="M61">
        <v>13</v>
      </c>
    </row>
    <row r="62" spans="1:13" x14ac:dyDescent="0.3">
      <c r="A62" t="s">
        <v>30</v>
      </c>
      <c r="B62" t="s">
        <v>53</v>
      </c>
      <c r="C62" t="s">
        <v>32</v>
      </c>
      <c r="D62" t="s">
        <v>33</v>
      </c>
      <c r="E62">
        <v>2022</v>
      </c>
      <c r="F62" t="s">
        <v>34</v>
      </c>
      <c r="G62" t="s">
        <v>35</v>
      </c>
      <c r="H62" t="s">
        <v>36</v>
      </c>
      <c r="J62" t="s">
        <v>38</v>
      </c>
      <c r="K62" t="s">
        <v>39</v>
      </c>
      <c r="L62">
        <v>300000000</v>
      </c>
      <c r="M62">
        <v>14</v>
      </c>
    </row>
    <row r="63" spans="1:13" x14ac:dyDescent="0.3">
      <c r="A63" t="s">
        <v>30</v>
      </c>
      <c r="B63" t="s">
        <v>53</v>
      </c>
      <c r="C63" t="s">
        <v>32</v>
      </c>
      <c r="D63" t="s">
        <v>33</v>
      </c>
      <c r="E63">
        <v>2023</v>
      </c>
      <c r="F63" t="s">
        <v>34</v>
      </c>
      <c r="G63" t="s">
        <v>35</v>
      </c>
      <c r="H63" t="s">
        <v>36</v>
      </c>
      <c r="J63" t="s">
        <v>38</v>
      </c>
      <c r="K63" t="s">
        <v>39</v>
      </c>
      <c r="L63">
        <v>400000000</v>
      </c>
      <c r="M63">
        <v>14</v>
      </c>
    </row>
    <row r="64" spans="1:13" x14ac:dyDescent="0.3">
      <c r="A64" t="s">
        <v>30</v>
      </c>
      <c r="B64" t="s">
        <v>53</v>
      </c>
      <c r="C64" t="s">
        <v>32</v>
      </c>
      <c r="D64" t="s">
        <v>33</v>
      </c>
      <c r="E64">
        <v>2024</v>
      </c>
      <c r="F64" t="s">
        <v>34</v>
      </c>
      <c r="G64" t="s">
        <v>35</v>
      </c>
      <c r="H64" t="s">
        <v>36</v>
      </c>
      <c r="J64" t="s">
        <v>38</v>
      </c>
      <c r="K64" t="s">
        <v>39</v>
      </c>
      <c r="L64">
        <v>500000000</v>
      </c>
      <c r="M64">
        <v>14</v>
      </c>
    </row>
    <row r="65" spans="1:13" x14ac:dyDescent="0.3">
      <c r="A65" t="s">
        <v>30</v>
      </c>
      <c r="B65" t="s">
        <v>53</v>
      </c>
      <c r="C65" t="s">
        <v>32</v>
      </c>
      <c r="D65" t="s">
        <v>33</v>
      </c>
      <c r="E65">
        <v>2025</v>
      </c>
      <c r="F65" t="s">
        <v>34</v>
      </c>
      <c r="G65" t="s">
        <v>35</v>
      </c>
      <c r="H65" t="s">
        <v>36</v>
      </c>
      <c r="J65" t="s">
        <v>38</v>
      </c>
      <c r="K65" t="s">
        <v>39</v>
      </c>
      <c r="L65">
        <v>600000000</v>
      </c>
      <c r="M65">
        <v>14</v>
      </c>
    </row>
    <row r="66" spans="1:13" x14ac:dyDescent="0.3">
      <c r="A66" t="s">
        <v>30</v>
      </c>
      <c r="B66" t="s">
        <v>53</v>
      </c>
      <c r="C66" t="s">
        <v>32</v>
      </c>
      <c r="D66" t="s">
        <v>33</v>
      </c>
      <c r="E66">
        <v>2026</v>
      </c>
      <c r="F66" t="s">
        <v>34</v>
      </c>
      <c r="G66" t="s">
        <v>35</v>
      </c>
      <c r="H66" t="s">
        <v>36</v>
      </c>
      <c r="J66" t="s">
        <v>38</v>
      </c>
      <c r="K66" t="s">
        <v>39</v>
      </c>
      <c r="L66">
        <v>700000000</v>
      </c>
      <c r="M66">
        <v>14</v>
      </c>
    </row>
    <row r="67" spans="1:13" x14ac:dyDescent="0.3">
      <c r="A67" t="s">
        <v>30</v>
      </c>
      <c r="B67" t="s">
        <v>54</v>
      </c>
      <c r="C67" t="s">
        <v>32</v>
      </c>
      <c r="D67" t="s">
        <v>33</v>
      </c>
      <c r="E67">
        <v>2022</v>
      </c>
      <c r="F67" t="s">
        <v>34</v>
      </c>
      <c r="G67" t="s">
        <v>35</v>
      </c>
      <c r="H67" t="s">
        <v>36</v>
      </c>
      <c r="J67" t="s">
        <v>38</v>
      </c>
      <c r="K67" t="s">
        <v>39</v>
      </c>
      <c r="L67">
        <v>300000000</v>
      </c>
      <c r="M67">
        <v>15</v>
      </c>
    </row>
    <row r="68" spans="1:13" x14ac:dyDescent="0.3">
      <c r="A68" t="s">
        <v>30</v>
      </c>
      <c r="B68" t="s">
        <v>54</v>
      </c>
      <c r="C68" t="s">
        <v>32</v>
      </c>
      <c r="D68" t="s">
        <v>33</v>
      </c>
      <c r="E68">
        <v>2023</v>
      </c>
      <c r="F68" t="s">
        <v>34</v>
      </c>
      <c r="G68" t="s">
        <v>35</v>
      </c>
      <c r="H68" t="s">
        <v>36</v>
      </c>
      <c r="J68" t="s">
        <v>38</v>
      </c>
      <c r="K68" t="s">
        <v>39</v>
      </c>
      <c r="L68">
        <v>350000000</v>
      </c>
      <c r="M68">
        <v>15</v>
      </c>
    </row>
    <row r="69" spans="1:13" x14ac:dyDescent="0.3">
      <c r="A69" t="s">
        <v>30</v>
      </c>
      <c r="B69" t="s">
        <v>54</v>
      </c>
      <c r="C69" t="s">
        <v>32</v>
      </c>
      <c r="D69" t="s">
        <v>33</v>
      </c>
      <c r="E69">
        <v>2024</v>
      </c>
      <c r="F69" t="s">
        <v>34</v>
      </c>
      <c r="G69" t="s">
        <v>35</v>
      </c>
      <c r="H69" t="s">
        <v>36</v>
      </c>
      <c r="J69" t="s">
        <v>38</v>
      </c>
      <c r="K69" t="s">
        <v>39</v>
      </c>
      <c r="L69">
        <v>400000000</v>
      </c>
      <c r="M69">
        <v>15</v>
      </c>
    </row>
    <row r="70" spans="1:13" x14ac:dyDescent="0.3">
      <c r="A70" t="s">
        <v>30</v>
      </c>
      <c r="B70" t="s">
        <v>54</v>
      </c>
      <c r="C70" t="s">
        <v>32</v>
      </c>
      <c r="D70" t="s">
        <v>33</v>
      </c>
      <c r="E70">
        <v>2025</v>
      </c>
      <c r="F70" t="s">
        <v>34</v>
      </c>
      <c r="G70" t="s">
        <v>35</v>
      </c>
      <c r="H70" t="s">
        <v>36</v>
      </c>
      <c r="J70" t="s">
        <v>38</v>
      </c>
      <c r="K70" t="s">
        <v>39</v>
      </c>
      <c r="L70">
        <v>450000000</v>
      </c>
      <c r="M70">
        <v>15</v>
      </c>
    </row>
    <row r="71" spans="1:13" x14ac:dyDescent="0.3">
      <c r="A71" t="s">
        <v>30</v>
      </c>
      <c r="B71" t="s">
        <v>54</v>
      </c>
      <c r="C71" t="s">
        <v>32</v>
      </c>
      <c r="D71" t="s">
        <v>33</v>
      </c>
      <c r="E71">
        <v>2026</v>
      </c>
      <c r="F71" t="s">
        <v>34</v>
      </c>
      <c r="G71" t="s">
        <v>35</v>
      </c>
      <c r="H71" t="s">
        <v>36</v>
      </c>
      <c r="J71" t="s">
        <v>38</v>
      </c>
      <c r="K71" t="s">
        <v>39</v>
      </c>
      <c r="L71">
        <v>500000000</v>
      </c>
      <c r="M71">
        <v>15</v>
      </c>
    </row>
    <row r="72" spans="1:13" x14ac:dyDescent="0.3">
      <c r="A72" t="s">
        <v>30</v>
      </c>
      <c r="B72" t="s">
        <v>55</v>
      </c>
      <c r="C72" t="s">
        <v>32</v>
      </c>
      <c r="D72" t="s">
        <v>33</v>
      </c>
      <c r="E72">
        <v>2022</v>
      </c>
      <c r="F72" t="s">
        <v>34</v>
      </c>
      <c r="G72" t="s">
        <v>35</v>
      </c>
      <c r="H72" t="s">
        <v>36</v>
      </c>
      <c r="I72" t="s">
        <v>56</v>
      </c>
      <c r="J72" t="s">
        <v>38</v>
      </c>
      <c r="K72" t="s">
        <v>39</v>
      </c>
      <c r="L72">
        <v>250000000</v>
      </c>
      <c r="M72">
        <v>16</v>
      </c>
    </row>
    <row r="73" spans="1:13" x14ac:dyDescent="0.3">
      <c r="A73" t="s">
        <v>30</v>
      </c>
      <c r="B73" t="s">
        <v>55</v>
      </c>
      <c r="C73" t="s">
        <v>32</v>
      </c>
      <c r="D73" t="s">
        <v>33</v>
      </c>
      <c r="E73">
        <v>2023</v>
      </c>
      <c r="F73" t="s">
        <v>34</v>
      </c>
      <c r="G73" t="s">
        <v>35</v>
      </c>
      <c r="H73" t="s">
        <v>36</v>
      </c>
      <c r="I73" t="s">
        <v>56</v>
      </c>
      <c r="J73" t="s">
        <v>38</v>
      </c>
      <c r="K73" t="s">
        <v>39</v>
      </c>
      <c r="L73">
        <v>250000000</v>
      </c>
      <c r="M73">
        <v>16</v>
      </c>
    </row>
    <row r="74" spans="1:13" x14ac:dyDescent="0.3">
      <c r="A74" t="s">
        <v>30</v>
      </c>
      <c r="B74" t="s">
        <v>55</v>
      </c>
      <c r="C74" t="s">
        <v>32</v>
      </c>
      <c r="D74" t="s">
        <v>33</v>
      </c>
      <c r="E74">
        <v>2024</v>
      </c>
      <c r="F74" t="s">
        <v>34</v>
      </c>
      <c r="G74" t="s">
        <v>35</v>
      </c>
      <c r="H74" t="s">
        <v>36</v>
      </c>
      <c r="I74" t="s">
        <v>56</v>
      </c>
      <c r="J74" t="s">
        <v>38</v>
      </c>
      <c r="K74" t="s">
        <v>39</v>
      </c>
      <c r="L74">
        <v>300000000</v>
      </c>
      <c r="M74">
        <v>16</v>
      </c>
    </row>
    <row r="75" spans="1:13" x14ac:dyDescent="0.3">
      <c r="A75" t="s">
        <v>30</v>
      </c>
      <c r="B75" t="s">
        <v>55</v>
      </c>
      <c r="C75" t="s">
        <v>32</v>
      </c>
      <c r="D75" t="s">
        <v>33</v>
      </c>
      <c r="E75">
        <v>2025</v>
      </c>
      <c r="F75" t="s">
        <v>34</v>
      </c>
      <c r="G75" t="s">
        <v>35</v>
      </c>
      <c r="H75" t="s">
        <v>36</v>
      </c>
      <c r="I75" t="s">
        <v>56</v>
      </c>
      <c r="J75" t="s">
        <v>38</v>
      </c>
      <c r="K75" t="s">
        <v>39</v>
      </c>
      <c r="L75">
        <v>300000000</v>
      </c>
      <c r="M75">
        <v>16</v>
      </c>
    </row>
    <row r="76" spans="1:13" x14ac:dyDescent="0.3">
      <c r="A76" t="s">
        <v>30</v>
      </c>
      <c r="B76" t="s">
        <v>55</v>
      </c>
      <c r="C76" t="s">
        <v>32</v>
      </c>
      <c r="D76" t="s">
        <v>33</v>
      </c>
      <c r="E76">
        <v>2026</v>
      </c>
      <c r="F76" t="s">
        <v>34</v>
      </c>
      <c r="G76" t="s">
        <v>35</v>
      </c>
      <c r="H76" t="s">
        <v>36</v>
      </c>
      <c r="I76" t="s">
        <v>56</v>
      </c>
      <c r="J76" t="s">
        <v>38</v>
      </c>
      <c r="K76" t="s">
        <v>39</v>
      </c>
      <c r="L76">
        <v>300000000</v>
      </c>
      <c r="M76">
        <v>16</v>
      </c>
    </row>
    <row r="77" spans="1:13" x14ac:dyDescent="0.3">
      <c r="A77" t="s">
        <v>30</v>
      </c>
      <c r="B77" t="s">
        <v>57</v>
      </c>
      <c r="C77" t="s">
        <v>32</v>
      </c>
      <c r="D77" t="s">
        <v>33</v>
      </c>
      <c r="E77">
        <v>2022</v>
      </c>
      <c r="F77" t="s">
        <v>34</v>
      </c>
      <c r="G77" t="s">
        <v>35</v>
      </c>
      <c r="H77" t="s">
        <v>36</v>
      </c>
      <c r="J77" t="s">
        <v>38</v>
      </c>
      <c r="K77" t="s">
        <v>39</v>
      </c>
      <c r="L77">
        <v>50000000</v>
      </c>
      <c r="M77">
        <v>17</v>
      </c>
    </row>
    <row r="78" spans="1:13" x14ac:dyDescent="0.3">
      <c r="A78" t="s">
        <v>30</v>
      </c>
      <c r="B78" t="s">
        <v>57</v>
      </c>
      <c r="C78" t="s">
        <v>32</v>
      </c>
      <c r="D78" t="s">
        <v>33</v>
      </c>
      <c r="E78">
        <v>2023</v>
      </c>
      <c r="F78" t="s">
        <v>34</v>
      </c>
      <c r="G78" t="s">
        <v>35</v>
      </c>
      <c r="H78" t="s">
        <v>36</v>
      </c>
      <c r="J78" t="s">
        <v>38</v>
      </c>
      <c r="K78" t="s">
        <v>39</v>
      </c>
      <c r="L78">
        <v>50000000</v>
      </c>
      <c r="M78">
        <v>17</v>
      </c>
    </row>
    <row r="79" spans="1:13" x14ac:dyDescent="0.3">
      <c r="A79" t="s">
        <v>30</v>
      </c>
      <c r="B79" t="s">
        <v>57</v>
      </c>
      <c r="C79" t="s">
        <v>32</v>
      </c>
      <c r="D79" t="s">
        <v>33</v>
      </c>
      <c r="E79">
        <v>2024</v>
      </c>
      <c r="F79" t="s">
        <v>34</v>
      </c>
      <c r="G79" t="s">
        <v>35</v>
      </c>
      <c r="H79" t="s">
        <v>36</v>
      </c>
      <c r="J79" t="s">
        <v>38</v>
      </c>
      <c r="K79" t="s">
        <v>39</v>
      </c>
      <c r="L79">
        <v>50000000</v>
      </c>
      <c r="M79">
        <v>17</v>
      </c>
    </row>
    <row r="80" spans="1:13" x14ac:dyDescent="0.3">
      <c r="A80" t="s">
        <v>30</v>
      </c>
      <c r="B80" t="s">
        <v>57</v>
      </c>
      <c r="C80" t="s">
        <v>32</v>
      </c>
      <c r="D80" t="s">
        <v>33</v>
      </c>
      <c r="E80">
        <v>2025</v>
      </c>
      <c r="F80" t="s">
        <v>34</v>
      </c>
      <c r="G80" t="s">
        <v>35</v>
      </c>
      <c r="H80" t="s">
        <v>36</v>
      </c>
      <c r="J80" t="s">
        <v>38</v>
      </c>
      <c r="K80" t="s">
        <v>39</v>
      </c>
      <c r="L80">
        <v>50000000</v>
      </c>
      <c r="M80">
        <v>17</v>
      </c>
    </row>
    <row r="81" spans="1:13" x14ac:dyDescent="0.3">
      <c r="A81" t="s">
        <v>30</v>
      </c>
      <c r="B81" t="s">
        <v>57</v>
      </c>
      <c r="C81" t="s">
        <v>32</v>
      </c>
      <c r="D81" t="s">
        <v>33</v>
      </c>
      <c r="E81">
        <v>2026</v>
      </c>
      <c r="F81" t="s">
        <v>34</v>
      </c>
      <c r="G81" t="s">
        <v>35</v>
      </c>
      <c r="H81" t="s">
        <v>36</v>
      </c>
      <c r="J81" t="s">
        <v>38</v>
      </c>
      <c r="K81" t="s">
        <v>39</v>
      </c>
      <c r="L81">
        <v>50000000</v>
      </c>
      <c r="M81">
        <v>17</v>
      </c>
    </row>
    <row r="82" spans="1:13" x14ac:dyDescent="0.3">
      <c r="A82" t="s">
        <v>30</v>
      </c>
      <c r="B82" t="s">
        <v>58</v>
      </c>
      <c r="C82" t="s">
        <v>32</v>
      </c>
      <c r="D82" t="s">
        <v>33</v>
      </c>
      <c r="E82">
        <v>2022</v>
      </c>
      <c r="F82" t="s">
        <v>34</v>
      </c>
      <c r="G82" t="s">
        <v>35</v>
      </c>
      <c r="H82" t="s">
        <v>36</v>
      </c>
      <c r="I82" t="s">
        <v>59</v>
      </c>
      <c r="J82" t="s">
        <v>38</v>
      </c>
      <c r="K82" t="s">
        <v>39</v>
      </c>
      <c r="L82">
        <v>55000000</v>
      </c>
      <c r="M82">
        <v>18</v>
      </c>
    </row>
    <row r="83" spans="1:13" x14ac:dyDescent="0.3">
      <c r="A83" t="s">
        <v>30</v>
      </c>
      <c r="B83" t="s">
        <v>58</v>
      </c>
      <c r="C83" t="s">
        <v>32</v>
      </c>
      <c r="D83" t="s">
        <v>33</v>
      </c>
      <c r="E83">
        <v>2023</v>
      </c>
      <c r="F83" t="s">
        <v>34</v>
      </c>
      <c r="G83" t="s">
        <v>35</v>
      </c>
      <c r="H83" t="s">
        <v>36</v>
      </c>
      <c r="I83" t="s">
        <v>59</v>
      </c>
      <c r="J83" t="s">
        <v>38</v>
      </c>
      <c r="K83" t="s">
        <v>39</v>
      </c>
      <c r="L83">
        <v>55000000</v>
      </c>
      <c r="M83">
        <v>18</v>
      </c>
    </row>
    <row r="84" spans="1:13" x14ac:dyDescent="0.3">
      <c r="A84" t="s">
        <v>30</v>
      </c>
      <c r="B84" t="s">
        <v>58</v>
      </c>
      <c r="C84" t="s">
        <v>32</v>
      </c>
      <c r="D84" t="s">
        <v>33</v>
      </c>
      <c r="E84">
        <v>2024</v>
      </c>
      <c r="F84" t="s">
        <v>34</v>
      </c>
      <c r="G84" t="s">
        <v>35</v>
      </c>
      <c r="H84" t="s">
        <v>36</v>
      </c>
      <c r="I84" t="s">
        <v>59</v>
      </c>
      <c r="J84" t="s">
        <v>38</v>
      </c>
      <c r="K84" t="s">
        <v>39</v>
      </c>
      <c r="L84">
        <v>55000000</v>
      </c>
      <c r="M84">
        <v>18</v>
      </c>
    </row>
    <row r="85" spans="1:13" x14ac:dyDescent="0.3">
      <c r="A85" t="s">
        <v>30</v>
      </c>
      <c r="B85" t="s">
        <v>58</v>
      </c>
      <c r="C85" t="s">
        <v>32</v>
      </c>
      <c r="D85" t="s">
        <v>33</v>
      </c>
      <c r="E85">
        <v>2025</v>
      </c>
      <c r="F85" t="s">
        <v>34</v>
      </c>
      <c r="G85" t="s">
        <v>35</v>
      </c>
      <c r="H85" t="s">
        <v>36</v>
      </c>
      <c r="I85" t="s">
        <v>59</v>
      </c>
      <c r="J85" t="s">
        <v>38</v>
      </c>
      <c r="K85" t="s">
        <v>39</v>
      </c>
      <c r="L85">
        <v>55000000</v>
      </c>
      <c r="M85">
        <v>18</v>
      </c>
    </row>
    <row r="86" spans="1:13" x14ac:dyDescent="0.3">
      <c r="A86" t="s">
        <v>30</v>
      </c>
      <c r="B86" t="s">
        <v>58</v>
      </c>
      <c r="C86" t="s">
        <v>32</v>
      </c>
      <c r="D86" t="s">
        <v>33</v>
      </c>
      <c r="E86">
        <v>2026</v>
      </c>
      <c r="F86" t="s">
        <v>34</v>
      </c>
      <c r="G86" t="s">
        <v>35</v>
      </c>
      <c r="H86" t="s">
        <v>36</v>
      </c>
      <c r="I86" t="s">
        <v>59</v>
      </c>
      <c r="J86" t="s">
        <v>38</v>
      </c>
      <c r="K86" t="s">
        <v>39</v>
      </c>
      <c r="L86">
        <v>55000000</v>
      </c>
      <c r="M86">
        <v>18</v>
      </c>
    </row>
    <row r="87" spans="1:13" x14ac:dyDescent="0.3">
      <c r="A87" t="s">
        <v>30</v>
      </c>
      <c r="B87" t="s">
        <v>51</v>
      </c>
      <c r="C87" t="s">
        <v>32</v>
      </c>
      <c r="D87" t="s">
        <v>33</v>
      </c>
      <c r="E87">
        <v>2022</v>
      </c>
      <c r="F87" t="s">
        <v>60</v>
      </c>
      <c r="G87" t="s">
        <v>61</v>
      </c>
      <c r="H87" t="s">
        <v>36</v>
      </c>
      <c r="J87" t="s">
        <v>38</v>
      </c>
      <c r="K87" t="s">
        <v>39</v>
      </c>
      <c r="L87">
        <v>600000000</v>
      </c>
      <c r="M87">
        <v>19</v>
      </c>
    </row>
    <row r="88" spans="1:13" x14ac:dyDescent="0.3">
      <c r="A88" t="s">
        <v>30</v>
      </c>
      <c r="B88" t="s">
        <v>51</v>
      </c>
      <c r="C88" t="s">
        <v>32</v>
      </c>
      <c r="D88" t="s">
        <v>33</v>
      </c>
      <c r="E88">
        <v>2023</v>
      </c>
      <c r="F88" t="s">
        <v>60</v>
      </c>
      <c r="G88" t="s">
        <v>61</v>
      </c>
      <c r="H88" t="s">
        <v>36</v>
      </c>
      <c r="J88" t="s">
        <v>38</v>
      </c>
      <c r="K88" t="s">
        <v>39</v>
      </c>
      <c r="L88">
        <v>640000000</v>
      </c>
      <c r="M88">
        <v>19</v>
      </c>
    </row>
    <row r="89" spans="1:13" x14ac:dyDescent="0.3">
      <c r="A89" t="s">
        <v>30</v>
      </c>
      <c r="B89" t="s">
        <v>51</v>
      </c>
      <c r="C89" t="s">
        <v>32</v>
      </c>
      <c r="D89" t="s">
        <v>33</v>
      </c>
      <c r="E89">
        <v>2024</v>
      </c>
      <c r="F89" t="s">
        <v>60</v>
      </c>
      <c r="G89" t="s">
        <v>61</v>
      </c>
      <c r="H89" t="s">
        <v>36</v>
      </c>
      <c r="J89" t="s">
        <v>38</v>
      </c>
      <c r="K89" t="s">
        <v>39</v>
      </c>
      <c r="L89">
        <v>650000000</v>
      </c>
      <c r="M89">
        <v>19</v>
      </c>
    </row>
    <row r="90" spans="1:13" x14ac:dyDescent="0.3">
      <c r="A90" t="s">
        <v>30</v>
      </c>
      <c r="B90" t="s">
        <v>51</v>
      </c>
      <c r="C90" t="s">
        <v>32</v>
      </c>
      <c r="D90" t="s">
        <v>33</v>
      </c>
      <c r="E90">
        <v>2025</v>
      </c>
      <c r="F90" t="s">
        <v>60</v>
      </c>
      <c r="G90" t="s">
        <v>61</v>
      </c>
      <c r="H90" t="s">
        <v>36</v>
      </c>
      <c r="J90" t="s">
        <v>38</v>
      </c>
      <c r="K90" t="s">
        <v>39</v>
      </c>
      <c r="L90">
        <v>675000000</v>
      </c>
      <c r="M90">
        <v>19</v>
      </c>
    </row>
    <row r="91" spans="1:13" x14ac:dyDescent="0.3">
      <c r="A91" t="s">
        <v>30</v>
      </c>
      <c r="B91" t="s">
        <v>51</v>
      </c>
      <c r="C91" t="s">
        <v>32</v>
      </c>
      <c r="D91" t="s">
        <v>33</v>
      </c>
      <c r="E91">
        <v>2026</v>
      </c>
      <c r="F91" t="s">
        <v>60</v>
      </c>
      <c r="G91" t="s">
        <v>61</v>
      </c>
      <c r="H91" t="s">
        <v>36</v>
      </c>
      <c r="J91" t="s">
        <v>38</v>
      </c>
      <c r="K91" t="s">
        <v>39</v>
      </c>
      <c r="L91">
        <v>700000000</v>
      </c>
      <c r="M91">
        <v>19</v>
      </c>
    </row>
    <row r="92" spans="1:13" x14ac:dyDescent="0.3">
      <c r="A92" t="s">
        <v>30</v>
      </c>
      <c r="B92" t="s">
        <v>58</v>
      </c>
      <c r="C92" t="s">
        <v>32</v>
      </c>
      <c r="D92" t="s">
        <v>33</v>
      </c>
      <c r="E92">
        <v>2022</v>
      </c>
      <c r="F92" t="s">
        <v>60</v>
      </c>
      <c r="G92" t="s">
        <v>61</v>
      </c>
      <c r="H92" t="s">
        <v>36</v>
      </c>
      <c r="J92" t="s">
        <v>38</v>
      </c>
      <c r="K92" t="s">
        <v>39</v>
      </c>
      <c r="L92">
        <v>300000000</v>
      </c>
      <c r="M92">
        <v>20</v>
      </c>
    </row>
    <row r="93" spans="1:13" x14ac:dyDescent="0.3">
      <c r="A93" t="s">
        <v>30</v>
      </c>
      <c r="B93" t="s">
        <v>58</v>
      </c>
      <c r="C93" t="s">
        <v>32</v>
      </c>
      <c r="D93" t="s">
        <v>33</v>
      </c>
      <c r="E93">
        <v>2023</v>
      </c>
      <c r="F93" t="s">
        <v>60</v>
      </c>
      <c r="G93" t="s">
        <v>61</v>
      </c>
      <c r="H93" t="s">
        <v>36</v>
      </c>
      <c r="J93" t="s">
        <v>38</v>
      </c>
      <c r="K93" t="s">
        <v>39</v>
      </c>
      <c r="L93">
        <v>300000000</v>
      </c>
      <c r="M93">
        <v>20</v>
      </c>
    </row>
    <row r="94" spans="1:13" x14ac:dyDescent="0.3">
      <c r="A94" t="s">
        <v>30</v>
      </c>
      <c r="B94" t="s">
        <v>58</v>
      </c>
      <c r="C94" t="s">
        <v>32</v>
      </c>
      <c r="D94" t="s">
        <v>33</v>
      </c>
      <c r="E94">
        <v>2024</v>
      </c>
      <c r="F94" t="s">
        <v>60</v>
      </c>
      <c r="G94" t="s">
        <v>61</v>
      </c>
      <c r="H94" t="s">
        <v>36</v>
      </c>
      <c r="J94" t="s">
        <v>38</v>
      </c>
      <c r="K94" t="s">
        <v>39</v>
      </c>
      <c r="L94">
        <v>300000000</v>
      </c>
      <c r="M94">
        <v>20</v>
      </c>
    </row>
    <row r="95" spans="1:13" x14ac:dyDescent="0.3">
      <c r="A95" t="s">
        <v>30</v>
      </c>
      <c r="B95" t="s">
        <v>58</v>
      </c>
      <c r="C95" t="s">
        <v>32</v>
      </c>
      <c r="D95" t="s">
        <v>33</v>
      </c>
      <c r="E95">
        <v>2025</v>
      </c>
      <c r="F95" t="s">
        <v>60</v>
      </c>
      <c r="G95" t="s">
        <v>61</v>
      </c>
      <c r="H95" t="s">
        <v>36</v>
      </c>
      <c r="J95" t="s">
        <v>38</v>
      </c>
      <c r="K95" t="s">
        <v>39</v>
      </c>
      <c r="L95">
        <v>300000000</v>
      </c>
      <c r="M95">
        <v>20</v>
      </c>
    </row>
    <row r="96" spans="1:13" x14ac:dyDescent="0.3">
      <c r="A96" t="s">
        <v>30</v>
      </c>
      <c r="B96" t="s">
        <v>58</v>
      </c>
      <c r="C96" t="s">
        <v>32</v>
      </c>
      <c r="D96" t="s">
        <v>33</v>
      </c>
      <c r="E96">
        <v>2026</v>
      </c>
      <c r="F96" t="s">
        <v>60</v>
      </c>
      <c r="G96" t="s">
        <v>61</v>
      </c>
      <c r="H96" t="s">
        <v>36</v>
      </c>
      <c r="J96" t="s">
        <v>38</v>
      </c>
      <c r="K96" t="s">
        <v>39</v>
      </c>
      <c r="L96">
        <v>300000000</v>
      </c>
      <c r="M96">
        <v>20</v>
      </c>
    </row>
    <row r="97" spans="1:13" x14ac:dyDescent="0.3">
      <c r="A97" t="s">
        <v>30</v>
      </c>
      <c r="B97" t="s">
        <v>62</v>
      </c>
      <c r="C97" t="s">
        <v>32</v>
      </c>
      <c r="D97" t="s">
        <v>33</v>
      </c>
      <c r="E97">
        <v>2022</v>
      </c>
      <c r="F97" t="s">
        <v>60</v>
      </c>
      <c r="G97" t="s">
        <v>61</v>
      </c>
      <c r="H97" t="s">
        <v>36</v>
      </c>
      <c r="J97" t="s">
        <v>38</v>
      </c>
      <c r="K97" t="s">
        <v>39</v>
      </c>
      <c r="L97">
        <v>100000000</v>
      </c>
      <c r="M97">
        <v>21</v>
      </c>
    </row>
    <row r="98" spans="1:13" x14ac:dyDescent="0.3">
      <c r="A98" t="s">
        <v>30</v>
      </c>
      <c r="B98" t="s">
        <v>62</v>
      </c>
      <c r="C98" t="s">
        <v>32</v>
      </c>
      <c r="D98" t="s">
        <v>33</v>
      </c>
      <c r="E98">
        <v>2023</v>
      </c>
      <c r="F98" t="s">
        <v>60</v>
      </c>
      <c r="G98" t="s">
        <v>61</v>
      </c>
      <c r="H98" t="s">
        <v>36</v>
      </c>
      <c r="J98" t="s">
        <v>38</v>
      </c>
      <c r="K98" t="s">
        <v>39</v>
      </c>
      <c r="L98">
        <v>100000000</v>
      </c>
      <c r="M98">
        <v>21</v>
      </c>
    </row>
    <row r="99" spans="1:13" x14ac:dyDescent="0.3">
      <c r="A99" t="s">
        <v>30</v>
      </c>
      <c r="B99" t="s">
        <v>62</v>
      </c>
      <c r="C99" t="s">
        <v>32</v>
      </c>
      <c r="D99" t="s">
        <v>33</v>
      </c>
      <c r="E99">
        <v>2024</v>
      </c>
      <c r="F99" t="s">
        <v>60</v>
      </c>
      <c r="G99" t="s">
        <v>61</v>
      </c>
      <c r="H99" t="s">
        <v>36</v>
      </c>
      <c r="J99" t="s">
        <v>38</v>
      </c>
      <c r="K99" t="s">
        <v>39</v>
      </c>
      <c r="L99">
        <v>100000000</v>
      </c>
      <c r="M99">
        <v>21</v>
      </c>
    </row>
    <row r="100" spans="1:13" x14ac:dyDescent="0.3">
      <c r="A100" t="s">
        <v>30</v>
      </c>
      <c r="B100" t="s">
        <v>62</v>
      </c>
      <c r="C100" t="s">
        <v>32</v>
      </c>
      <c r="D100" t="s">
        <v>33</v>
      </c>
      <c r="E100">
        <v>2025</v>
      </c>
      <c r="F100" t="s">
        <v>60</v>
      </c>
      <c r="G100" t="s">
        <v>61</v>
      </c>
      <c r="H100" t="s">
        <v>36</v>
      </c>
      <c r="J100" t="s">
        <v>38</v>
      </c>
      <c r="K100" t="s">
        <v>39</v>
      </c>
      <c r="L100">
        <v>100000000</v>
      </c>
      <c r="M100">
        <v>21</v>
      </c>
    </row>
    <row r="101" spans="1:13" x14ac:dyDescent="0.3">
      <c r="A101" t="s">
        <v>30</v>
      </c>
      <c r="B101" t="s">
        <v>62</v>
      </c>
      <c r="C101" t="s">
        <v>32</v>
      </c>
      <c r="D101" t="s">
        <v>33</v>
      </c>
      <c r="E101">
        <v>2026</v>
      </c>
      <c r="F101" t="s">
        <v>60</v>
      </c>
      <c r="G101" t="s">
        <v>61</v>
      </c>
      <c r="H101" t="s">
        <v>36</v>
      </c>
      <c r="J101" t="s">
        <v>38</v>
      </c>
      <c r="K101" t="s">
        <v>39</v>
      </c>
      <c r="L101">
        <v>100000000</v>
      </c>
      <c r="M101">
        <v>21</v>
      </c>
    </row>
    <row r="102" spans="1:13" x14ac:dyDescent="0.3">
      <c r="A102" t="s">
        <v>30</v>
      </c>
      <c r="B102" t="s">
        <v>63</v>
      </c>
      <c r="C102" t="s">
        <v>32</v>
      </c>
      <c r="D102" t="s">
        <v>33</v>
      </c>
      <c r="E102">
        <v>2022</v>
      </c>
      <c r="F102" t="s">
        <v>60</v>
      </c>
      <c r="G102" t="s">
        <v>61</v>
      </c>
      <c r="H102" t="s">
        <v>36</v>
      </c>
      <c r="J102" t="s">
        <v>38</v>
      </c>
      <c r="K102" t="s">
        <v>39</v>
      </c>
      <c r="L102">
        <v>100000000</v>
      </c>
      <c r="M102">
        <v>22</v>
      </c>
    </row>
    <row r="103" spans="1:13" x14ac:dyDescent="0.3">
      <c r="A103" t="s">
        <v>30</v>
      </c>
      <c r="B103" t="s">
        <v>63</v>
      </c>
      <c r="C103" t="s">
        <v>32</v>
      </c>
      <c r="D103" t="s">
        <v>33</v>
      </c>
      <c r="E103">
        <v>2023</v>
      </c>
      <c r="F103" t="s">
        <v>60</v>
      </c>
      <c r="G103" t="s">
        <v>61</v>
      </c>
      <c r="H103" t="s">
        <v>36</v>
      </c>
      <c r="J103" t="s">
        <v>38</v>
      </c>
      <c r="K103" t="s">
        <v>39</v>
      </c>
      <c r="L103">
        <v>100000000</v>
      </c>
      <c r="M103">
        <v>22</v>
      </c>
    </row>
    <row r="104" spans="1:13" x14ac:dyDescent="0.3">
      <c r="A104" t="s">
        <v>30</v>
      </c>
      <c r="B104" t="s">
        <v>63</v>
      </c>
      <c r="C104" t="s">
        <v>32</v>
      </c>
      <c r="D104" t="s">
        <v>33</v>
      </c>
      <c r="E104">
        <v>2024</v>
      </c>
      <c r="F104" t="s">
        <v>60</v>
      </c>
      <c r="G104" t="s">
        <v>61</v>
      </c>
      <c r="H104" t="s">
        <v>36</v>
      </c>
      <c r="J104" t="s">
        <v>38</v>
      </c>
      <c r="K104" t="s">
        <v>39</v>
      </c>
      <c r="L104">
        <v>100000000</v>
      </c>
      <c r="M104">
        <v>22</v>
      </c>
    </row>
    <row r="105" spans="1:13" x14ac:dyDescent="0.3">
      <c r="A105" t="s">
        <v>30</v>
      </c>
      <c r="B105" t="s">
        <v>63</v>
      </c>
      <c r="C105" t="s">
        <v>32</v>
      </c>
      <c r="D105" t="s">
        <v>33</v>
      </c>
      <c r="E105">
        <v>2025</v>
      </c>
      <c r="F105" t="s">
        <v>60</v>
      </c>
      <c r="G105" t="s">
        <v>61</v>
      </c>
      <c r="H105" t="s">
        <v>36</v>
      </c>
      <c r="J105" t="s">
        <v>38</v>
      </c>
      <c r="K105" t="s">
        <v>39</v>
      </c>
      <c r="L105">
        <v>100000000</v>
      </c>
      <c r="M105">
        <v>22</v>
      </c>
    </row>
    <row r="106" spans="1:13" x14ac:dyDescent="0.3">
      <c r="A106" t="s">
        <v>30</v>
      </c>
      <c r="B106" t="s">
        <v>63</v>
      </c>
      <c r="C106" t="s">
        <v>32</v>
      </c>
      <c r="D106" t="s">
        <v>33</v>
      </c>
      <c r="E106">
        <v>2026</v>
      </c>
      <c r="F106" t="s">
        <v>60</v>
      </c>
      <c r="G106" t="s">
        <v>61</v>
      </c>
      <c r="H106" t="s">
        <v>36</v>
      </c>
      <c r="J106" t="s">
        <v>38</v>
      </c>
      <c r="K106" t="s">
        <v>39</v>
      </c>
      <c r="L106">
        <v>100000000</v>
      </c>
      <c r="M106">
        <v>22</v>
      </c>
    </row>
    <row r="107" spans="1:13" x14ac:dyDescent="0.3">
      <c r="A107" t="s">
        <v>30</v>
      </c>
      <c r="B107" t="s">
        <v>64</v>
      </c>
      <c r="C107" t="s">
        <v>32</v>
      </c>
      <c r="D107" t="s">
        <v>33</v>
      </c>
      <c r="E107">
        <v>2022</v>
      </c>
      <c r="F107" t="s">
        <v>60</v>
      </c>
      <c r="G107" t="s">
        <v>61</v>
      </c>
      <c r="H107" t="s">
        <v>36</v>
      </c>
      <c r="J107" t="s">
        <v>38</v>
      </c>
      <c r="K107" t="s">
        <v>39</v>
      </c>
      <c r="L107">
        <v>15000000</v>
      </c>
      <c r="M107">
        <v>23</v>
      </c>
    </row>
    <row r="108" spans="1:13" x14ac:dyDescent="0.3">
      <c r="A108" t="s">
        <v>30</v>
      </c>
      <c r="B108" t="s">
        <v>64</v>
      </c>
      <c r="C108" t="s">
        <v>32</v>
      </c>
      <c r="D108" t="s">
        <v>33</v>
      </c>
      <c r="E108">
        <v>2023</v>
      </c>
      <c r="F108" t="s">
        <v>60</v>
      </c>
      <c r="G108" t="s">
        <v>61</v>
      </c>
      <c r="H108" t="s">
        <v>36</v>
      </c>
      <c r="J108" t="s">
        <v>38</v>
      </c>
      <c r="K108" t="s">
        <v>39</v>
      </c>
      <c r="L108">
        <v>15000000</v>
      </c>
      <c r="M108">
        <v>23</v>
      </c>
    </row>
    <row r="109" spans="1:13" x14ac:dyDescent="0.3">
      <c r="A109" t="s">
        <v>30</v>
      </c>
      <c r="B109" t="s">
        <v>64</v>
      </c>
      <c r="C109" t="s">
        <v>32</v>
      </c>
      <c r="D109" t="s">
        <v>33</v>
      </c>
      <c r="E109">
        <v>2024</v>
      </c>
      <c r="F109" t="s">
        <v>60</v>
      </c>
      <c r="G109" t="s">
        <v>61</v>
      </c>
      <c r="H109" t="s">
        <v>36</v>
      </c>
      <c r="J109" t="s">
        <v>38</v>
      </c>
      <c r="K109" t="s">
        <v>39</v>
      </c>
      <c r="L109">
        <v>15000000</v>
      </c>
      <c r="M109">
        <v>23</v>
      </c>
    </row>
    <row r="110" spans="1:13" x14ac:dyDescent="0.3">
      <c r="A110" t="s">
        <v>30</v>
      </c>
      <c r="B110" t="s">
        <v>64</v>
      </c>
      <c r="C110" t="s">
        <v>32</v>
      </c>
      <c r="D110" t="s">
        <v>33</v>
      </c>
      <c r="E110">
        <v>2025</v>
      </c>
      <c r="F110" t="s">
        <v>60</v>
      </c>
      <c r="G110" t="s">
        <v>61</v>
      </c>
      <c r="H110" t="s">
        <v>36</v>
      </c>
      <c r="J110" t="s">
        <v>38</v>
      </c>
      <c r="K110" t="s">
        <v>39</v>
      </c>
      <c r="L110">
        <v>15000000</v>
      </c>
      <c r="M110">
        <v>23</v>
      </c>
    </row>
    <row r="111" spans="1:13" x14ac:dyDescent="0.3">
      <c r="A111" t="s">
        <v>30</v>
      </c>
      <c r="B111" t="s">
        <v>64</v>
      </c>
      <c r="C111" t="s">
        <v>32</v>
      </c>
      <c r="D111" t="s">
        <v>33</v>
      </c>
      <c r="E111">
        <v>2026</v>
      </c>
      <c r="F111" t="s">
        <v>60</v>
      </c>
      <c r="G111" t="s">
        <v>61</v>
      </c>
      <c r="H111" t="s">
        <v>36</v>
      </c>
      <c r="J111" t="s">
        <v>38</v>
      </c>
      <c r="K111" t="s">
        <v>39</v>
      </c>
      <c r="L111">
        <v>15000000</v>
      </c>
      <c r="M111">
        <v>23</v>
      </c>
    </row>
    <row r="112" spans="1:13" x14ac:dyDescent="0.3">
      <c r="A112" t="s">
        <v>30</v>
      </c>
      <c r="B112" t="s">
        <v>65</v>
      </c>
      <c r="C112" t="s">
        <v>32</v>
      </c>
      <c r="D112" t="s">
        <v>33</v>
      </c>
      <c r="E112">
        <v>2022</v>
      </c>
      <c r="F112" t="s">
        <v>34</v>
      </c>
      <c r="G112" t="s">
        <v>35</v>
      </c>
      <c r="H112" t="s">
        <v>36</v>
      </c>
      <c r="J112" t="s">
        <v>38</v>
      </c>
      <c r="K112" t="s">
        <v>39</v>
      </c>
      <c r="L112">
        <v>62000000</v>
      </c>
      <c r="M112">
        <v>24</v>
      </c>
    </row>
    <row r="113" spans="1:13" x14ac:dyDescent="0.3">
      <c r="A113" t="s">
        <v>30</v>
      </c>
      <c r="B113" t="s">
        <v>65</v>
      </c>
      <c r="C113" t="s">
        <v>32</v>
      </c>
      <c r="D113" t="s">
        <v>33</v>
      </c>
      <c r="E113">
        <v>2023</v>
      </c>
      <c r="F113" t="s">
        <v>34</v>
      </c>
      <c r="G113" t="s">
        <v>35</v>
      </c>
      <c r="H113" t="s">
        <v>36</v>
      </c>
      <c r="J113" t="s">
        <v>38</v>
      </c>
      <c r="K113" t="s">
        <v>39</v>
      </c>
      <c r="L113">
        <v>62000000</v>
      </c>
      <c r="M113">
        <v>24</v>
      </c>
    </row>
    <row r="114" spans="1:13" x14ac:dyDescent="0.3">
      <c r="A114" t="s">
        <v>30</v>
      </c>
      <c r="B114" t="s">
        <v>65</v>
      </c>
      <c r="C114" t="s">
        <v>32</v>
      </c>
      <c r="D114" t="s">
        <v>33</v>
      </c>
      <c r="E114">
        <v>2024</v>
      </c>
      <c r="F114" t="s">
        <v>34</v>
      </c>
      <c r="G114" t="s">
        <v>35</v>
      </c>
      <c r="H114" t="s">
        <v>36</v>
      </c>
      <c r="J114" t="s">
        <v>38</v>
      </c>
      <c r="K114" t="s">
        <v>39</v>
      </c>
      <c r="L114">
        <v>62000000</v>
      </c>
      <c r="M114">
        <v>24</v>
      </c>
    </row>
    <row r="115" spans="1:13" x14ac:dyDescent="0.3">
      <c r="A115" t="s">
        <v>30</v>
      </c>
      <c r="B115" t="s">
        <v>65</v>
      </c>
      <c r="C115" t="s">
        <v>32</v>
      </c>
      <c r="D115" t="s">
        <v>33</v>
      </c>
      <c r="E115">
        <v>2025</v>
      </c>
      <c r="F115" t="s">
        <v>34</v>
      </c>
      <c r="G115" t="s">
        <v>35</v>
      </c>
      <c r="H115" t="s">
        <v>36</v>
      </c>
      <c r="J115" t="s">
        <v>38</v>
      </c>
      <c r="K115" t="s">
        <v>39</v>
      </c>
      <c r="L115">
        <v>62000000</v>
      </c>
      <c r="M115">
        <v>24</v>
      </c>
    </row>
    <row r="116" spans="1:13" x14ac:dyDescent="0.3">
      <c r="A116" t="s">
        <v>30</v>
      </c>
      <c r="B116" t="s">
        <v>65</v>
      </c>
      <c r="C116" t="s">
        <v>32</v>
      </c>
      <c r="D116" t="s">
        <v>33</v>
      </c>
      <c r="E116">
        <v>2026</v>
      </c>
      <c r="F116" t="s">
        <v>34</v>
      </c>
      <c r="G116" t="s">
        <v>35</v>
      </c>
      <c r="H116" t="s">
        <v>36</v>
      </c>
      <c r="J116" t="s">
        <v>38</v>
      </c>
      <c r="K116" t="s">
        <v>39</v>
      </c>
      <c r="L116">
        <v>62000000</v>
      </c>
      <c r="M116">
        <v>24</v>
      </c>
    </row>
    <row r="117" spans="1:13" x14ac:dyDescent="0.3">
      <c r="A117" t="s">
        <v>30</v>
      </c>
      <c r="B117" t="s">
        <v>66</v>
      </c>
      <c r="C117" t="s">
        <v>32</v>
      </c>
      <c r="D117" t="s">
        <v>33</v>
      </c>
      <c r="E117">
        <v>2022</v>
      </c>
      <c r="F117" t="s">
        <v>34</v>
      </c>
      <c r="G117" t="s">
        <v>35</v>
      </c>
      <c r="H117" t="s">
        <v>36</v>
      </c>
      <c r="J117" t="s">
        <v>38</v>
      </c>
      <c r="K117" t="s">
        <v>39</v>
      </c>
      <c r="L117">
        <v>15000000</v>
      </c>
      <c r="M117">
        <v>25</v>
      </c>
    </row>
    <row r="118" spans="1:13" x14ac:dyDescent="0.3">
      <c r="A118" t="s">
        <v>30</v>
      </c>
      <c r="B118" t="s">
        <v>66</v>
      </c>
      <c r="C118" t="s">
        <v>32</v>
      </c>
      <c r="D118" t="s">
        <v>33</v>
      </c>
      <c r="E118">
        <v>2023</v>
      </c>
      <c r="F118" t="s">
        <v>34</v>
      </c>
      <c r="G118" t="s">
        <v>35</v>
      </c>
      <c r="H118" t="s">
        <v>36</v>
      </c>
      <c r="J118" t="s">
        <v>38</v>
      </c>
      <c r="K118" t="s">
        <v>39</v>
      </c>
      <c r="L118">
        <v>15000000</v>
      </c>
      <c r="M118">
        <v>25</v>
      </c>
    </row>
    <row r="119" spans="1:13" x14ac:dyDescent="0.3">
      <c r="A119" t="s">
        <v>30</v>
      </c>
      <c r="B119" t="s">
        <v>66</v>
      </c>
      <c r="C119" t="s">
        <v>32</v>
      </c>
      <c r="D119" t="s">
        <v>33</v>
      </c>
      <c r="E119">
        <v>2024</v>
      </c>
      <c r="F119" t="s">
        <v>34</v>
      </c>
      <c r="G119" t="s">
        <v>35</v>
      </c>
      <c r="H119" t="s">
        <v>36</v>
      </c>
      <c r="J119" t="s">
        <v>38</v>
      </c>
      <c r="K119" t="s">
        <v>39</v>
      </c>
      <c r="L119">
        <v>15000000</v>
      </c>
      <c r="M119">
        <v>25</v>
      </c>
    </row>
    <row r="120" spans="1:13" x14ac:dyDescent="0.3">
      <c r="A120" t="s">
        <v>30</v>
      </c>
      <c r="B120" t="s">
        <v>66</v>
      </c>
      <c r="C120" t="s">
        <v>32</v>
      </c>
      <c r="D120" t="s">
        <v>33</v>
      </c>
      <c r="E120">
        <v>2025</v>
      </c>
      <c r="F120" t="s">
        <v>34</v>
      </c>
      <c r="G120" t="s">
        <v>35</v>
      </c>
      <c r="H120" t="s">
        <v>36</v>
      </c>
      <c r="J120" t="s">
        <v>38</v>
      </c>
      <c r="K120" t="s">
        <v>39</v>
      </c>
      <c r="L120">
        <v>15000000</v>
      </c>
      <c r="M120">
        <v>25</v>
      </c>
    </row>
    <row r="121" spans="1:13" x14ac:dyDescent="0.3">
      <c r="A121" t="s">
        <v>30</v>
      </c>
      <c r="B121" t="s">
        <v>66</v>
      </c>
      <c r="C121" t="s">
        <v>32</v>
      </c>
      <c r="D121" t="s">
        <v>33</v>
      </c>
      <c r="E121">
        <v>2026</v>
      </c>
      <c r="F121" t="s">
        <v>34</v>
      </c>
      <c r="G121" t="s">
        <v>35</v>
      </c>
      <c r="H121" t="s">
        <v>36</v>
      </c>
      <c r="J121" t="s">
        <v>38</v>
      </c>
      <c r="K121" t="s">
        <v>39</v>
      </c>
      <c r="L121">
        <v>15000000</v>
      </c>
      <c r="M121">
        <v>25</v>
      </c>
    </row>
    <row r="122" spans="1:13" x14ac:dyDescent="0.3">
      <c r="A122" t="s">
        <v>30</v>
      </c>
      <c r="B122" t="s">
        <v>67</v>
      </c>
      <c r="C122" t="s">
        <v>32</v>
      </c>
      <c r="D122" t="s">
        <v>33</v>
      </c>
      <c r="E122">
        <v>2022</v>
      </c>
      <c r="F122" t="s">
        <v>34</v>
      </c>
      <c r="G122" t="s">
        <v>35</v>
      </c>
      <c r="H122" t="s">
        <v>36</v>
      </c>
      <c r="J122" t="s">
        <v>38</v>
      </c>
      <c r="K122" t="s">
        <v>39</v>
      </c>
      <c r="L122">
        <v>10000000</v>
      </c>
      <c r="M122">
        <v>26</v>
      </c>
    </row>
    <row r="123" spans="1:13" x14ac:dyDescent="0.3">
      <c r="A123" t="s">
        <v>30</v>
      </c>
      <c r="B123" t="s">
        <v>67</v>
      </c>
      <c r="C123" t="s">
        <v>32</v>
      </c>
      <c r="D123" t="s">
        <v>33</v>
      </c>
      <c r="E123">
        <v>2023</v>
      </c>
      <c r="F123" t="s">
        <v>34</v>
      </c>
      <c r="G123" t="s">
        <v>35</v>
      </c>
      <c r="H123" t="s">
        <v>36</v>
      </c>
      <c r="J123" t="s">
        <v>38</v>
      </c>
      <c r="K123" t="s">
        <v>39</v>
      </c>
      <c r="L123">
        <v>10000000</v>
      </c>
      <c r="M123">
        <v>26</v>
      </c>
    </row>
    <row r="124" spans="1:13" x14ac:dyDescent="0.3">
      <c r="A124" t="s">
        <v>30</v>
      </c>
      <c r="B124" t="s">
        <v>67</v>
      </c>
      <c r="C124" t="s">
        <v>32</v>
      </c>
      <c r="D124" t="s">
        <v>33</v>
      </c>
      <c r="E124">
        <v>2024</v>
      </c>
      <c r="F124" t="s">
        <v>34</v>
      </c>
      <c r="G124" t="s">
        <v>35</v>
      </c>
      <c r="H124" t="s">
        <v>36</v>
      </c>
      <c r="J124" t="s">
        <v>38</v>
      </c>
      <c r="K124" t="s">
        <v>39</v>
      </c>
      <c r="L124">
        <v>10000000</v>
      </c>
      <c r="M124">
        <v>26</v>
      </c>
    </row>
    <row r="125" spans="1:13" x14ac:dyDescent="0.3">
      <c r="A125" t="s">
        <v>30</v>
      </c>
      <c r="B125" t="s">
        <v>67</v>
      </c>
      <c r="C125" t="s">
        <v>32</v>
      </c>
      <c r="D125" t="s">
        <v>33</v>
      </c>
      <c r="E125">
        <v>2025</v>
      </c>
      <c r="F125" t="s">
        <v>34</v>
      </c>
      <c r="G125" t="s">
        <v>35</v>
      </c>
      <c r="H125" t="s">
        <v>36</v>
      </c>
      <c r="J125" t="s">
        <v>38</v>
      </c>
      <c r="K125" t="s">
        <v>39</v>
      </c>
      <c r="L125">
        <v>10000000</v>
      </c>
      <c r="M125">
        <v>26</v>
      </c>
    </row>
    <row r="126" spans="1:13" x14ac:dyDescent="0.3">
      <c r="A126" t="s">
        <v>30</v>
      </c>
      <c r="B126" t="s">
        <v>67</v>
      </c>
      <c r="C126" t="s">
        <v>32</v>
      </c>
      <c r="D126" t="s">
        <v>33</v>
      </c>
      <c r="E126">
        <v>2026</v>
      </c>
      <c r="F126" t="s">
        <v>34</v>
      </c>
      <c r="G126" t="s">
        <v>35</v>
      </c>
      <c r="H126" t="s">
        <v>36</v>
      </c>
      <c r="J126" t="s">
        <v>38</v>
      </c>
      <c r="K126" t="s">
        <v>39</v>
      </c>
      <c r="L126">
        <v>10000000</v>
      </c>
      <c r="M126">
        <v>26</v>
      </c>
    </row>
    <row r="127" spans="1:13" x14ac:dyDescent="0.3">
      <c r="A127" t="s">
        <v>30</v>
      </c>
      <c r="B127" t="s">
        <v>68</v>
      </c>
      <c r="C127" t="s">
        <v>32</v>
      </c>
      <c r="D127" t="s">
        <v>33</v>
      </c>
      <c r="E127">
        <v>2022</v>
      </c>
      <c r="F127" t="s">
        <v>34</v>
      </c>
      <c r="G127" t="s">
        <v>35</v>
      </c>
      <c r="H127" t="s">
        <v>36</v>
      </c>
      <c r="J127" t="s">
        <v>38</v>
      </c>
      <c r="K127" t="s">
        <v>39</v>
      </c>
      <c r="L127">
        <v>60000000</v>
      </c>
      <c r="M127">
        <v>27</v>
      </c>
    </row>
    <row r="128" spans="1:13" x14ac:dyDescent="0.3">
      <c r="A128" t="s">
        <v>30</v>
      </c>
      <c r="B128" t="s">
        <v>68</v>
      </c>
      <c r="C128" t="s">
        <v>32</v>
      </c>
      <c r="D128" t="s">
        <v>33</v>
      </c>
      <c r="E128">
        <v>2023</v>
      </c>
      <c r="F128" t="s">
        <v>34</v>
      </c>
      <c r="G128" t="s">
        <v>35</v>
      </c>
      <c r="H128" t="s">
        <v>36</v>
      </c>
      <c r="J128" t="s">
        <v>38</v>
      </c>
      <c r="K128" t="s">
        <v>39</v>
      </c>
      <c r="L128">
        <v>60000000</v>
      </c>
      <c r="M128">
        <v>27</v>
      </c>
    </row>
    <row r="129" spans="1:13" x14ac:dyDescent="0.3">
      <c r="A129" t="s">
        <v>30</v>
      </c>
      <c r="B129" t="s">
        <v>68</v>
      </c>
      <c r="C129" t="s">
        <v>32</v>
      </c>
      <c r="D129" t="s">
        <v>33</v>
      </c>
      <c r="E129">
        <v>2024</v>
      </c>
      <c r="F129" t="s">
        <v>34</v>
      </c>
      <c r="G129" t="s">
        <v>35</v>
      </c>
      <c r="H129" t="s">
        <v>36</v>
      </c>
      <c r="J129" t="s">
        <v>38</v>
      </c>
      <c r="K129" t="s">
        <v>39</v>
      </c>
      <c r="L129">
        <v>60000000</v>
      </c>
      <c r="M129">
        <v>27</v>
      </c>
    </row>
    <row r="130" spans="1:13" x14ac:dyDescent="0.3">
      <c r="A130" t="s">
        <v>30</v>
      </c>
      <c r="B130" t="s">
        <v>68</v>
      </c>
      <c r="C130" t="s">
        <v>32</v>
      </c>
      <c r="D130" t="s">
        <v>33</v>
      </c>
      <c r="E130">
        <v>2025</v>
      </c>
      <c r="F130" t="s">
        <v>34</v>
      </c>
      <c r="G130" t="s">
        <v>35</v>
      </c>
      <c r="H130" t="s">
        <v>36</v>
      </c>
      <c r="J130" t="s">
        <v>38</v>
      </c>
      <c r="K130" t="s">
        <v>39</v>
      </c>
      <c r="L130">
        <v>60000000</v>
      </c>
      <c r="M130">
        <v>27</v>
      </c>
    </row>
    <row r="131" spans="1:13" x14ac:dyDescent="0.3">
      <c r="A131" t="s">
        <v>30</v>
      </c>
      <c r="B131" t="s">
        <v>68</v>
      </c>
      <c r="C131" t="s">
        <v>32</v>
      </c>
      <c r="D131" t="s">
        <v>33</v>
      </c>
      <c r="E131">
        <v>2026</v>
      </c>
      <c r="F131" t="s">
        <v>34</v>
      </c>
      <c r="G131" t="s">
        <v>35</v>
      </c>
      <c r="H131" t="s">
        <v>36</v>
      </c>
      <c r="J131" t="s">
        <v>38</v>
      </c>
      <c r="K131" t="s">
        <v>39</v>
      </c>
      <c r="L131">
        <v>60000000</v>
      </c>
      <c r="M131">
        <v>27</v>
      </c>
    </row>
    <row r="132" spans="1:13" x14ac:dyDescent="0.3">
      <c r="A132" t="s">
        <v>30</v>
      </c>
      <c r="B132" t="s">
        <v>69</v>
      </c>
      <c r="C132" t="s">
        <v>32</v>
      </c>
      <c r="D132" t="s">
        <v>33</v>
      </c>
      <c r="E132">
        <v>2022</v>
      </c>
      <c r="F132" t="s">
        <v>34</v>
      </c>
      <c r="G132" t="s">
        <v>35</v>
      </c>
      <c r="H132" t="s">
        <v>36</v>
      </c>
      <c r="J132" t="s">
        <v>38</v>
      </c>
      <c r="K132" t="s">
        <v>39</v>
      </c>
      <c r="L132">
        <v>110000000</v>
      </c>
      <c r="M132">
        <v>28</v>
      </c>
    </row>
    <row r="133" spans="1:13" x14ac:dyDescent="0.3">
      <c r="A133" t="s">
        <v>30</v>
      </c>
      <c r="B133" t="s">
        <v>69</v>
      </c>
      <c r="C133" t="s">
        <v>32</v>
      </c>
      <c r="D133" t="s">
        <v>33</v>
      </c>
      <c r="E133">
        <v>2023</v>
      </c>
      <c r="F133" t="s">
        <v>34</v>
      </c>
      <c r="G133" t="s">
        <v>35</v>
      </c>
      <c r="H133" t="s">
        <v>36</v>
      </c>
      <c r="J133" t="s">
        <v>38</v>
      </c>
      <c r="K133" t="s">
        <v>39</v>
      </c>
      <c r="L133">
        <v>110000000</v>
      </c>
      <c r="M133">
        <v>28</v>
      </c>
    </row>
    <row r="134" spans="1:13" x14ac:dyDescent="0.3">
      <c r="A134" t="s">
        <v>30</v>
      </c>
      <c r="B134" t="s">
        <v>69</v>
      </c>
      <c r="C134" t="s">
        <v>32</v>
      </c>
      <c r="D134" t="s">
        <v>33</v>
      </c>
      <c r="E134">
        <v>2024</v>
      </c>
      <c r="F134" t="s">
        <v>34</v>
      </c>
      <c r="G134" t="s">
        <v>35</v>
      </c>
      <c r="H134" t="s">
        <v>36</v>
      </c>
      <c r="J134" t="s">
        <v>38</v>
      </c>
      <c r="K134" t="s">
        <v>39</v>
      </c>
      <c r="L134">
        <v>110000000</v>
      </c>
      <c r="M134">
        <v>28</v>
      </c>
    </row>
    <row r="135" spans="1:13" x14ac:dyDescent="0.3">
      <c r="A135" t="s">
        <v>30</v>
      </c>
      <c r="B135" t="s">
        <v>69</v>
      </c>
      <c r="C135" t="s">
        <v>32</v>
      </c>
      <c r="D135" t="s">
        <v>33</v>
      </c>
      <c r="E135">
        <v>2025</v>
      </c>
      <c r="F135" t="s">
        <v>34</v>
      </c>
      <c r="G135" t="s">
        <v>35</v>
      </c>
      <c r="H135" t="s">
        <v>36</v>
      </c>
      <c r="J135" t="s">
        <v>38</v>
      </c>
      <c r="K135" t="s">
        <v>39</v>
      </c>
      <c r="L135">
        <v>110000000</v>
      </c>
      <c r="M135">
        <v>28</v>
      </c>
    </row>
    <row r="136" spans="1:13" x14ac:dyDescent="0.3">
      <c r="A136" t="s">
        <v>30</v>
      </c>
      <c r="B136" t="s">
        <v>69</v>
      </c>
      <c r="C136" t="s">
        <v>32</v>
      </c>
      <c r="D136" t="s">
        <v>33</v>
      </c>
      <c r="E136">
        <v>2026</v>
      </c>
      <c r="F136" t="s">
        <v>34</v>
      </c>
      <c r="G136" t="s">
        <v>35</v>
      </c>
      <c r="H136" t="s">
        <v>36</v>
      </c>
      <c r="J136" t="s">
        <v>38</v>
      </c>
      <c r="K136" t="s">
        <v>39</v>
      </c>
      <c r="L136">
        <v>110000000</v>
      </c>
      <c r="M136">
        <v>28</v>
      </c>
    </row>
    <row r="137" spans="1:13" x14ac:dyDescent="0.3">
      <c r="A137" t="s">
        <v>30</v>
      </c>
      <c r="B137" t="s">
        <v>70</v>
      </c>
      <c r="C137" t="s">
        <v>32</v>
      </c>
      <c r="D137" t="s">
        <v>33</v>
      </c>
      <c r="E137">
        <v>2022</v>
      </c>
      <c r="F137" t="s">
        <v>34</v>
      </c>
      <c r="G137" t="s">
        <v>35</v>
      </c>
      <c r="H137" t="s">
        <v>36</v>
      </c>
      <c r="J137" t="s">
        <v>38</v>
      </c>
      <c r="K137" t="s">
        <v>39</v>
      </c>
      <c r="L137">
        <v>25000000</v>
      </c>
      <c r="M137">
        <v>29</v>
      </c>
    </row>
    <row r="138" spans="1:13" x14ac:dyDescent="0.3">
      <c r="A138" t="s">
        <v>30</v>
      </c>
      <c r="B138" t="s">
        <v>70</v>
      </c>
      <c r="C138" t="s">
        <v>32</v>
      </c>
      <c r="D138" t="s">
        <v>33</v>
      </c>
      <c r="E138">
        <v>2023</v>
      </c>
      <c r="F138" t="s">
        <v>34</v>
      </c>
      <c r="G138" t="s">
        <v>35</v>
      </c>
      <c r="H138" t="s">
        <v>36</v>
      </c>
      <c r="J138" t="s">
        <v>38</v>
      </c>
      <c r="K138" t="s">
        <v>39</v>
      </c>
      <c r="L138">
        <v>25250000</v>
      </c>
      <c r="M138">
        <v>29</v>
      </c>
    </row>
    <row r="139" spans="1:13" x14ac:dyDescent="0.3">
      <c r="A139" t="s">
        <v>30</v>
      </c>
      <c r="B139" t="s">
        <v>70</v>
      </c>
      <c r="C139" t="s">
        <v>32</v>
      </c>
      <c r="D139" t="s">
        <v>33</v>
      </c>
      <c r="E139">
        <v>2024</v>
      </c>
      <c r="F139" t="s">
        <v>34</v>
      </c>
      <c r="G139" t="s">
        <v>35</v>
      </c>
      <c r="H139" t="s">
        <v>36</v>
      </c>
      <c r="J139" t="s">
        <v>38</v>
      </c>
      <c r="K139" t="s">
        <v>39</v>
      </c>
      <c r="L139">
        <v>25500000</v>
      </c>
      <c r="M139">
        <v>29</v>
      </c>
    </row>
    <row r="140" spans="1:13" x14ac:dyDescent="0.3">
      <c r="A140" t="s">
        <v>30</v>
      </c>
      <c r="B140" t="s">
        <v>70</v>
      </c>
      <c r="C140" t="s">
        <v>32</v>
      </c>
      <c r="D140" t="s">
        <v>33</v>
      </c>
      <c r="E140">
        <v>2025</v>
      </c>
      <c r="F140" t="s">
        <v>34</v>
      </c>
      <c r="G140" t="s">
        <v>35</v>
      </c>
      <c r="H140" t="s">
        <v>36</v>
      </c>
      <c r="J140" t="s">
        <v>38</v>
      </c>
      <c r="K140" t="s">
        <v>39</v>
      </c>
      <c r="L140">
        <v>25750000</v>
      </c>
      <c r="M140">
        <v>29</v>
      </c>
    </row>
    <row r="141" spans="1:13" x14ac:dyDescent="0.3">
      <c r="A141" t="s">
        <v>30</v>
      </c>
      <c r="B141" t="s">
        <v>70</v>
      </c>
      <c r="C141" t="s">
        <v>32</v>
      </c>
      <c r="D141" t="s">
        <v>33</v>
      </c>
      <c r="E141">
        <v>2026</v>
      </c>
      <c r="F141" t="s">
        <v>34</v>
      </c>
      <c r="G141" t="s">
        <v>35</v>
      </c>
      <c r="H141" t="s">
        <v>36</v>
      </c>
      <c r="J141" t="s">
        <v>38</v>
      </c>
      <c r="K141" t="s">
        <v>39</v>
      </c>
      <c r="L141">
        <v>26000000</v>
      </c>
      <c r="M141">
        <v>29</v>
      </c>
    </row>
    <row r="142" spans="1:13" x14ac:dyDescent="0.3">
      <c r="A142" t="s">
        <v>30</v>
      </c>
      <c r="B142" t="s">
        <v>71</v>
      </c>
      <c r="C142" t="s">
        <v>32</v>
      </c>
      <c r="D142" t="s">
        <v>33</v>
      </c>
      <c r="E142">
        <v>2022</v>
      </c>
      <c r="F142" t="s">
        <v>34</v>
      </c>
      <c r="G142" t="s">
        <v>35</v>
      </c>
      <c r="H142" t="s">
        <v>36</v>
      </c>
      <c r="J142" t="s">
        <v>38</v>
      </c>
      <c r="K142" t="s">
        <v>39</v>
      </c>
      <c r="L142">
        <v>110000000</v>
      </c>
      <c r="M142">
        <v>30</v>
      </c>
    </row>
    <row r="143" spans="1:13" x14ac:dyDescent="0.3">
      <c r="A143" t="s">
        <v>30</v>
      </c>
      <c r="B143" t="s">
        <v>71</v>
      </c>
      <c r="C143" t="s">
        <v>32</v>
      </c>
      <c r="D143" t="s">
        <v>33</v>
      </c>
      <c r="E143">
        <v>2023</v>
      </c>
      <c r="F143" t="s">
        <v>34</v>
      </c>
      <c r="G143" t="s">
        <v>35</v>
      </c>
      <c r="H143" t="s">
        <v>36</v>
      </c>
      <c r="J143" t="s">
        <v>38</v>
      </c>
      <c r="K143" t="s">
        <v>39</v>
      </c>
      <c r="L143">
        <v>110000000</v>
      </c>
      <c r="M143">
        <v>30</v>
      </c>
    </row>
    <row r="144" spans="1:13" x14ac:dyDescent="0.3">
      <c r="A144" t="s">
        <v>30</v>
      </c>
      <c r="B144" t="s">
        <v>71</v>
      </c>
      <c r="C144" t="s">
        <v>32</v>
      </c>
      <c r="D144" t="s">
        <v>33</v>
      </c>
      <c r="E144">
        <v>2024</v>
      </c>
      <c r="F144" t="s">
        <v>34</v>
      </c>
      <c r="G144" t="s">
        <v>35</v>
      </c>
      <c r="H144" t="s">
        <v>36</v>
      </c>
      <c r="J144" t="s">
        <v>38</v>
      </c>
      <c r="K144" t="s">
        <v>39</v>
      </c>
      <c r="L144">
        <v>110000000</v>
      </c>
      <c r="M144">
        <v>30</v>
      </c>
    </row>
    <row r="145" spans="1:13" x14ac:dyDescent="0.3">
      <c r="A145" t="s">
        <v>30</v>
      </c>
      <c r="B145" t="s">
        <v>71</v>
      </c>
      <c r="C145" t="s">
        <v>32</v>
      </c>
      <c r="D145" t="s">
        <v>33</v>
      </c>
      <c r="E145">
        <v>2025</v>
      </c>
      <c r="F145" t="s">
        <v>34</v>
      </c>
      <c r="G145" t="s">
        <v>35</v>
      </c>
      <c r="H145" t="s">
        <v>36</v>
      </c>
      <c r="J145" t="s">
        <v>38</v>
      </c>
      <c r="K145" t="s">
        <v>39</v>
      </c>
      <c r="L145">
        <v>110000000</v>
      </c>
      <c r="M145">
        <v>30</v>
      </c>
    </row>
    <row r="146" spans="1:13" x14ac:dyDescent="0.3">
      <c r="A146" t="s">
        <v>30</v>
      </c>
      <c r="B146" t="s">
        <v>71</v>
      </c>
      <c r="C146" t="s">
        <v>32</v>
      </c>
      <c r="D146" t="s">
        <v>33</v>
      </c>
      <c r="E146">
        <v>2026</v>
      </c>
      <c r="F146" t="s">
        <v>34</v>
      </c>
      <c r="G146" t="s">
        <v>35</v>
      </c>
      <c r="H146" t="s">
        <v>36</v>
      </c>
      <c r="J146" t="s">
        <v>38</v>
      </c>
      <c r="K146" t="s">
        <v>39</v>
      </c>
      <c r="L146">
        <v>110000000</v>
      </c>
      <c r="M146">
        <v>30</v>
      </c>
    </row>
    <row r="147" spans="1:13" x14ac:dyDescent="0.3">
      <c r="A147" t="s">
        <v>30</v>
      </c>
      <c r="B147" t="s">
        <v>72</v>
      </c>
      <c r="C147" t="s">
        <v>32</v>
      </c>
      <c r="D147" t="s">
        <v>33</v>
      </c>
      <c r="E147">
        <v>2022</v>
      </c>
      <c r="F147" t="s">
        <v>34</v>
      </c>
      <c r="G147" t="s">
        <v>35</v>
      </c>
      <c r="H147" t="s">
        <v>36</v>
      </c>
      <c r="J147" t="s">
        <v>38</v>
      </c>
      <c r="K147" t="s">
        <v>39</v>
      </c>
      <c r="L147">
        <v>60000000</v>
      </c>
      <c r="M147">
        <v>33</v>
      </c>
    </row>
    <row r="148" spans="1:13" x14ac:dyDescent="0.3">
      <c r="A148" t="s">
        <v>30</v>
      </c>
      <c r="B148" t="s">
        <v>72</v>
      </c>
      <c r="C148" t="s">
        <v>32</v>
      </c>
      <c r="D148" t="s">
        <v>33</v>
      </c>
      <c r="E148">
        <v>2023</v>
      </c>
      <c r="F148" t="s">
        <v>34</v>
      </c>
      <c r="G148" t="s">
        <v>35</v>
      </c>
      <c r="H148" t="s">
        <v>36</v>
      </c>
      <c r="J148" t="s">
        <v>38</v>
      </c>
      <c r="K148" t="s">
        <v>39</v>
      </c>
      <c r="L148">
        <v>65000000</v>
      </c>
      <c r="M148">
        <v>33</v>
      </c>
    </row>
    <row r="149" spans="1:13" x14ac:dyDescent="0.3">
      <c r="A149" t="s">
        <v>30</v>
      </c>
      <c r="B149" t="s">
        <v>72</v>
      </c>
      <c r="C149" t="s">
        <v>32</v>
      </c>
      <c r="D149" t="s">
        <v>33</v>
      </c>
      <c r="E149">
        <v>2024</v>
      </c>
      <c r="F149" t="s">
        <v>34</v>
      </c>
      <c r="G149" t="s">
        <v>35</v>
      </c>
      <c r="H149" t="s">
        <v>36</v>
      </c>
      <c r="J149" t="s">
        <v>38</v>
      </c>
      <c r="K149" t="s">
        <v>39</v>
      </c>
      <c r="L149">
        <v>70000000</v>
      </c>
      <c r="M149">
        <v>33</v>
      </c>
    </row>
    <row r="150" spans="1:13" x14ac:dyDescent="0.3">
      <c r="A150" t="s">
        <v>30</v>
      </c>
      <c r="B150" t="s">
        <v>72</v>
      </c>
      <c r="C150" t="s">
        <v>32</v>
      </c>
      <c r="D150" t="s">
        <v>33</v>
      </c>
      <c r="E150">
        <v>2025</v>
      </c>
      <c r="F150" t="s">
        <v>34</v>
      </c>
      <c r="G150" t="s">
        <v>35</v>
      </c>
      <c r="H150" t="s">
        <v>36</v>
      </c>
      <c r="J150" t="s">
        <v>38</v>
      </c>
      <c r="K150" t="s">
        <v>39</v>
      </c>
      <c r="L150">
        <v>75000000</v>
      </c>
      <c r="M150">
        <v>33</v>
      </c>
    </row>
    <row r="151" spans="1:13" x14ac:dyDescent="0.3">
      <c r="A151" t="s">
        <v>30</v>
      </c>
      <c r="B151" t="s">
        <v>72</v>
      </c>
      <c r="C151" t="s">
        <v>32</v>
      </c>
      <c r="D151" t="s">
        <v>33</v>
      </c>
      <c r="E151">
        <v>2026</v>
      </c>
      <c r="F151" t="s">
        <v>34</v>
      </c>
      <c r="G151" t="s">
        <v>35</v>
      </c>
      <c r="H151" t="s">
        <v>36</v>
      </c>
      <c r="J151" t="s">
        <v>38</v>
      </c>
      <c r="K151" t="s">
        <v>39</v>
      </c>
      <c r="L151">
        <v>80000000</v>
      </c>
      <c r="M151">
        <v>33</v>
      </c>
    </row>
    <row r="152" spans="1:13" x14ac:dyDescent="0.3">
      <c r="A152" t="s">
        <v>30</v>
      </c>
      <c r="B152" t="s">
        <v>73</v>
      </c>
      <c r="C152" t="s">
        <v>32</v>
      </c>
      <c r="D152" t="s">
        <v>33</v>
      </c>
      <c r="E152">
        <v>2022</v>
      </c>
      <c r="F152" t="s">
        <v>34</v>
      </c>
      <c r="G152" t="s">
        <v>35</v>
      </c>
      <c r="H152" t="s">
        <v>36</v>
      </c>
      <c r="J152" t="s">
        <v>38</v>
      </c>
      <c r="K152" t="s">
        <v>39</v>
      </c>
      <c r="L152">
        <v>10000000</v>
      </c>
      <c r="M152">
        <v>34</v>
      </c>
    </row>
    <row r="153" spans="1:13" x14ac:dyDescent="0.3">
      <c r="A153" t="s">
        <v>30</v>
      </c>
      <c r="B153" t="s">
        <v>73</v>
      </c>
      <c r="C153" t="s">
        <v>32</v>
      </c>
      <c r="D153" t="s">
        <v>33</v>
      </c>
      <c r="E153">
        <v>2023</v>
      </c>
      <c r="F153" t="s">
        <v>34</v>
      </c>
      <c r="G153" t="s">
        <v>35</v>
      </c>
      <c r="H153" t="s">
        <v>36</v>
      </c>
      <c r="J153" t="s">
        <v>38</v>
      </c>
      <c r="K153" t="s">
        <v>39</v>
      </c>
      <c r="L153">
        <v>10000000</v>
      </c>
      <c r="M153">
        <v>34</v>
      </c>
    </row>
    <row r="154" spans="1:13" x14ac:dyDescent="0.3">
      <c r="A154" t="s">
        <v>30</v>
      </c>
      <c r="B154" t="s">
        <v>73</v>
      </c>
      <c r="C154" t="s">
        <v>32</v>
      </c>
      <c r="D154" t="s">
        <v>33</v>
      </c>
      <c r="E154">
        <v>2024</v>
      </c>
      <c r="F154" t="s">
        <v>34</v>
      </c>
      <c r="G154" t="s">
        <v>35</v>
      </c>
      <c r="H154" t="s">
        <v>36</v>
      </c>
      <c r="J154" t="s">
        <v>38</v>
      </c>
      <c r="K154" t="s">
        <v>39</v>
      </c>
      <c r="L154">
        <v>10000000</v>
      </c>
      <c r="M154">
        <v>34</v>
      </c>
    </row>
    <row r="155" spans="1:13" x14ac:dyDescent="0.3">
      <c r="A155" t="s">
        <v>30</v>
      </c>
      <c r="B155" t="s">
        <v>73</v>
      </c>
      <c r="C155" t="s">
        <v>32</v>
      </c>
      <c r="D155" t="s">
        <v>33</v>
      </c>
      <c r="E155">
        <v>2025</v>
      </c>
      <c r="F155" t="s">
        <v>34</v>
      </c>
      <c r="G155" t="s">
        <v>35</v>
      </c>
      <c r="H155" t="s">
        <v>36</v>
      </c>
      <c r="J155" t="s">
        <v>38</v>
      </c>
      <c r="K155" t="s">
        <v>39</v>
      </c>
      <c r="L155">
        <v>10000000</v>
      </c>
      <c r="M155">
        <v>34</v>
      </c>
    </row>
    <row r="156" spans="1:13" x14ac:dyDescent="0.3">
      <c r="A156" t="s">
        <v>30</v>
      </c>
      <c r="B156" t="s">
        <v>73</v>
      </c>
      <c r="C156" t="s">
        <v>32</v>
      </c>
      <c r="D156" t="s">
        <v>33</v>
      </c>
      <c r="E156">
        <v>2026</v>
      </c>
      <c r="F156" t="s">
        <v>34</v>
      </c>
      <c r="G156" t="s">
        <v>35</v>
      </c>
      <c r="H156" t="s">
        <v>36</v>
      </c>
      <c r="J156" t="s">
        <v>38</v>
      </c>
      <c r="K156" t="s">
        <v>39</v>
      </c>
      <c r="L156">
        <v>10000000</v>
      </c>
      <c r="M156">
        <v>34</v>
      </c>
    </row>
    <row r="157" spans="1:13" x14ac:dyDescent="0.3">
      <c r="A157" t="s">
        <v>30</v>
      </c>
      <c r="B157" t="s">
        <v>74</v>
      </c>
      <c r="C157" t="s">
        <v>32</v>
      </c>
      <c r="D157" t="s">
        <v>33</v>
      </c>
      <c r="E157">
        <v>2022</v>
      </c>
      <c r="F157" t="s">
        <v>34</v>
      </c>
      <c r="G157" t="s">
        <v>35</v>
      </c>
      <c r="H157" t="s">
        <v>36</v>
      </c>
      <c r="I157" t="s">
        <v>75</v>
      </c>
      <c r="J157" t="s">
        <v>38</v>
      </c>
      <c r="K157" t="s">
        <v>39</v>
      </c>
      <c r="L157">
        <v>30000000</v>
      </c>
      <c r="M157">
        <v>35</v>
      </c>
    </row>
    <row r="158" spans="1:13" x14ac:dyDescent="0.3">
      <c r="A158" t="s">
        <v>30</v>
      </c>
      <c r="B158" t="s">
        <v>74</v>
      </c>
      <c r="C158" t="s">
        <v>32</v>
      </c>
      <c r="D158" t="s">
        <v>33</v>
      </c>
      <c r="E158">
        <v>2023</v>
      </c>
      <c r="F158" t="s">
        <v>34</v>
      </c>
      <c r="G158" t="s">
        <v>35</v>
      </c>
      <c r="H158" t="s">
        <v>36</v>
      </c>
      <c r="I158" t="s">
        <v>75</v>
      </c>
      <c r="J158" t="s">
        <v>38</v>
      </c>
      <c r="K158" t="s">
        <v>39</v>
      </c>
      <c r="L158">
        <v>30000000</v>
      </c>
      <c r="M158">
        <v>35</v>
      </c>
    </row>
    <row r="159" spans="1:13" x14ac:dyDescent="0.3">
      <c r="A159" t="s">
        <v>30</v>
      </c>
      <c r="B159" t="s">
        <v>74</v>
      </c>
      <c r="C159" t="s">
        <v>32</v>
      </c>
      <c r="D159" t="s">
        <v>33</v>
      </c>
      <c r="E159">
        <v>2024</v>
      </c>
      <c r="F159" t="s">
        <v>34</v>
      </c>
      <c r="G159" t="s">
        <v>35</v>
      </c>
      <c r="H159" t="s">
        <v>36</v>
      </c>
      <c r="I159" t="s">
        <v>75</v>
      </c>
      <c r="J159" t="s">
        <v>38</v>
      </c>
      <c r="K159" t="s">
        <v>39</v>
      </c>
      <c r="L159">
        <v>30000000</v>
      </c>
      <c r="M159">
        <v>35</v>
      </c>
    </row>
    <row r="160" spans="1:13" x14ac:dyDescent="0.3">
      <c r="A160" t="s">
        <v>30</v>
      </c>
      <c r="B160" t="s">
        <v>74</v>
      </c>
      <c r="C160" t="s">
        <v>32</v>
      </c>
      <c r="D160" t="s">
        <v>33</v>
      </c>
      <c r="E160">
        <v>2025</v>
      </c>
      <c r="F160" t="s">
        <v>34</v>
      </c>
      <c r="G160" t="s">
        <v>35</v>
      </c>
      <c r="H160" t="s">
        <v>36</v>
      </c>
      <c r="I160" t="s">
        <v>75</v>
      </c>
      <c r="J160" t="s">
        <v>38</v>
      </c>
      <c r="K160" t="s">
        <v>39</v>
      </c>
      <c r="L160">
        <v>30000000</v>
      </c>
      <c r="M160">
        <v>35</v>
      </c>
    </row>
    <row r="161" spans="1:13" x14ac:dyDescent="0.3">
      <c r="A161" t="s">
        <v>30</v>
      </c>
      <c r="B161" t="s">
        <v>74</v>
      </c>
      <c r="C161" t="s">
        <v>32</v>
      </c>
      <c r="D161" t="s">
        <v>33</v>
      </c>
      <c r="E161">
        <v>2026</v>
      </c>
      <c r="F161" t="s">
        <v>34</v>
      </c>
      <c r="G161" t="s">
        <v>35</v>
      </c>
      <c r="H161" t="s">
        <v>36</v>
      </c>
      <c r="I161" t="s">
        <v>75</v>
      </c>
      <c r="J161" t="s">
        <v>38</v>
      </c>
      <c r="K161" t="s">
        <v>39</v>
      </c>
      <c r="L161">
        <v>30000000</v>
      </c>
      <c r="M161">
        <v>35</v>
      </c>
    </row>
    <row r="162" spans="1:13" x14ac:dyDescent="0.3">
      <c r="A162" t="s">
        <v>30</v>
      </c>
      <c r="B162" t="s">
        <v>74</v>
      </c>
      <c r="C162" t="s">
        <v>32</v>
      </c>
      <c r="D162" t="s">
        <v>33</v>
      </c>
      <c r="E162">
        <v>2022</v>
      </c>
      <c r="F162" t="s">
        <v>34</v>
      </c>
      <c r="G162" t="s">
        <v>35</v>
      </c>
      <c r="H162" t="s">
        <v>36</v>
      </c>
      <c r="I162" t="s">
        <v>76</v>
      </c>
      <c r="J162" t="s">
        <v>38</v>
      </c>
      <c r="K162" t="s">
        <v>39</v>
      </c>
      <c r="L162">
        <v>65000000</v>
      </c>
      <c r="M162">
        <v>36</v>
      </c>
    </row>
    <row r="163" spans="1:13" x14ac:dyDescent="0.3">
      <c r="A163" t="s">
        <v>30</v>
      </c>
      <c r="B163" t="s">
        <v>74</v>
      </c>
      <c r="C163" t="s">
        <v>32</v>
      </c>
      <c r="D163" t="s">
        <v>33</v>
      </c>
      <c r="E163">
        <v>2023</v>
      </c>
      <c r="F163" t="s">
        <v>34</v>
      </c>
      <c r="G163" t="s">
        <v>35</v>
      </c>
      <c r="H163" t="s">
        <v>36</v>
      </c>
      <c r="I163" t="s">
        <v>76</v>
      </c>
      <c r="J163" t="s">
        <v>38</v>
      </c>
      <c r="K163" t="s">
        <v>39</v>
      </c>
      <c r="L163">
        <v>68000000</v>
      </c>
      <c r="M163">
        <v>36</v>
      </c>
    </row>
    <row r="164" spans="1:13" x14ac:dyDescent="0.3">
      <c r="A164" t="s">
        <v>30</v>
      </c>
      <c r="B164" t="s">
        <v>74</v>
      </c>
      <c r="C164" t="s">
        <v>32</v>
      </c>
      <c r="D164" t="s">
        <v>33</v>
      </c>
      <c r="E164">
        <v>2024</v>
      </c>
      <c r="F164" t="s">
        <v>34</v>
      </c>
      <c r="G164" t="s">
        <v>35</v>
      </c>
      <c r="H164" t="s">
        <v>36</v>
      </c>
      <c r="I164" t="s">
        <v>76</v>
      </c>
      <c r="J164" t="s">
        <v>38</v>
      </c>
      <c r="K164" t="s">
        <v>39</v>
      </c>
      <c r="L164">
        <v>70000000</v>
      </c>
      <c r="M164">
        <v>36</v>
      </c>
    </row>
    <row r="165" spans="1:13" x14ac:dyDescent="0.3">
      <c r="A165" t="s">
        <v>30</v>
      </c>
      <c r="B165" t="s">
        <v>74</v>
      </c>
      <c r="C165" t="s">
        <v>32</v>
      </c>
      <c r="D165" t="s">
        <v>33</v>
      </c>
      <c r="E165">
        <v>2025</v>
      </c>
      <c r="F165" t="s">
        <v>34</v>
      </c>
      <c r="G165" t="s">
        <v>35</v>
      </c>
      <c r="H165" t="s">
        <v>36</v>
      </c>
      <c r="I165" t="s">
        <v>76</v>
      </c>
      <c r="J165" t="s">
        <v>38</v>
      </c>
      <c r="K165" t="s">
        <v>39</v>
      </c>
      <c r="L165">
        <v>72000000</v>
      </c>
      <c r="M165">
        <v>36</v>
      </c>
    </row>
    <row r="166" spans="1:13" x14ac:dyDescent="0.3">
      <c r="A166" t="s">
        <v>30</v>
      </c>
      <c r="B166" t="s">
        <v>74</v>
      </c>
      <c r="C166" t="s">
        <v>32</v>
      </c>
      <c r="D166" t="s">
        <v>33</v>
      </c>
      <c r="E166">
        <v>2026</v>
      </c>
      <c r="F166" t="s">
        <v>34</v>
      </c>
      <c r="G166" t="s">
        <v>35</v>
      </c>
      <c r="H166" t="s">
        <v>36</v>
      </c>
      <c r="I166" t="s">
        <v>76</v>
      </c>
      <c r="J166" t="s">
        <v>38</v>
      </c>
      <c r="K166" t="s">
        <v>39</v>
      </c>
      <c r="L166">
        <v>75000000</v>
      </c>
      <c r="M166">
        <v>36</v>
      </c>
    </row>
    <row r="167" spans="1:13" x14ac:dyDescent="0.3">
      <c r="A167" t="s">
        <v>77</v>
      </c>
      <c r="B167" t="s">
        <v>78</v>
      </c>
      <c r="C167" t="s">
        <v>32</v>
      </c>
      <c r="D167" t="s">
        <v>33</v>
      </c>
      <c r="E167">
        <v>2022</v>
      </c>
      <c r="F167" t="s">
        <v>34</v>
      </c>
      <c r="G167" t="s">
        <v>35</v>
      </c>
      <c r="H167" t="s">
        <v>36</v>
      </c>
      <c r="J167" t="s">
        <v>38</v>
      </c>
      <c r="K167" t="s">
        <v>39</v>
      </c>
      <c r="L167">
        <v>466964697</v>
      </c>
      <c r="M167">
        <v>37</v>
      </c>
    </row>
    <row r="168" spans="1:13" x14ac:dyDescent="0.3">
      <c r="A168" t="s">
        <v>77</v>
      </c>
      <c r="B168" t="s">
        <v>78</v>
      </c>
      <c r="C168" t="s">
        <v>32</v>
      </c>
      <c r="D168" t="s">
        <v>33</v>
      </c>
      <c r="E168">
        <v>2023</v>
      </c>
      <c r="F168" t="s">
        <v>34</v>
      </c>
      <c r="G168" t="s">
        <v>35</v>
      </c>
      <c r="H168" t="s">
        <v>36</v>
      </c>
      <c r="J168" t="s">
        <v>38</v>
      </c>
      <c r="K168" t="s">
        <v>39</v>
      </c>
      <c r="L168">
        <v>476783991</v>
      </c>
      <c r="M168">
        <v>37</v>
      </c>
    </row>
    <row r="169" spans="1:13" x14ac:dyDescent="0.3">
      <c r="A169" t="s">
        <v>77</v>
      </c>
      <c r="B169" t="s">
        <v>78</v>
      </c>
      <c r="C169" t="s">
        <v>32</v>
      </c>
      <c r="D169" t="s">
        <v>33</v>
      </c>
      <c r="E169">
        <v>2024</v>
      </c>
      <c r="F169" t="s">
        <v>34</v>
      </c>
      <c r="G169" t="s">
        <v>35</v>
      </c>
      <c r="H169" t="s">
        <v>36</v>
      </c>
      <c r="J169" t="s">
        <v>38</v>
      </c>
      <c r="K169" t="s">
        <v>39</v>
      </c>
      <c r="L169">
        <v>486799671</v>
      </c>
      <c r="M169">
        <v>37</v>
      </c>
    </row>
    <row r="170" spans="1:13" x14ac:dyDescent="0.3">
      <c r="A170" t="s">
        <v>77</v>
      </c>
      <c r="B170" t="s">
        <v>78</v>
      </c>
      <c r="C170" t="s">
        <v>32</v>
      </c>
      <c r="D170" t="s">
        <v>33</v>
      </c>
      <c r="E170">
        <v>2025</v>
      </c>
      <c r="F170" t="s">
        <v>34</v>
      </c>
      <c r="G170" t="s">
        <v>35</v>
      </c>
      <c r="H170" t="s">
        <v>36</v>
      </c>
      <c r="J170" t="s">
        <v>38</v>
      </c>
      <c r="K170" t="s">
        <v>39</v>
      </c>
      <c r="L170">
        <v>497015664</v>
      </c>
      <c r="M170">
        <v>37</v>
      </c>
    </row>
    <row r="171" spans="1:13" x14ac:dyDescent="0.3">
      <c r="A171" t="s">
        <v>77</v>
      </c>
      <c r="B171" t="s">
        <v>78</v>
      </c>
      <c r="C171" t="s">
        <v>32</v>
      </c>
      <c r="D171" t="s">
        <v>33</v>
      </c>
      <c r="E171">
        <v>2026</v>
      </c>
      <c r="F171" t="s">
        <v>34</v>
      </c>
      <c r="G171" t="s">
        <v>35</v>
      </c>
      <c r="H171" t="s">
        <v>36</v>
      </c>
      <c r="J171" t="s">
        <v>38</v>
      </c>
      <c r="K171" t="s">
        <v>39</v>
      </c>
      <c r="L171">
        <v>507435977</v>
      </c>
      <c r="M171">
        <v>37</v>
      </c>
    </row>
    <row r="172" spans="1:13" x14ac:dyDescent="0.3">
      <c r="A172" t="s">
        <v>77</v>
      </c>
      <c r="B172" t="s">
        <v>78</v>
      </c>
      <c r="C172" t="s">
        <v>32</v>
      </c>
      <c r="D172" t="s">
        <v>33</v>
      </c>
      <c r="E172">
        <v>2022</v>
      </c>
      <c r="F172" t="s">
        <v>34</v>
      </c>
      <c r="G172" t="s">
        <v>35</v>
      </c>
      <c r="H172" t="s">
        <v>36</v>
      </c>
      <c r="I172" t="s">
        <v>79</v>
      </c>
      <c r="J172" t="s">
        <v>38</v>
      </c>
      <c r="K172" t="s">
        <v>39</v>
      </c>
      <c r="L172">
        <v>24000000</v>
      </c>
      <c r="M172">
        <v>38</v>
      </c>
    </row>
    <row r="173" spans="1:13" x14ac:dyDescent="0.3">
      <c r="A173" t="s">
        <v>77</v>
      </c>
      <c r="B173" t="s">
        <v>78</v>
      </c>
      <c r="C173" t="s">
        <v>32</v>
      </c>
      <c r="D173" t="s">
        <v>33</v>
      </c>
      <c r="E173">
        <v>2023</v>
      </c>
      <c r="F173" t="s">
        <v>34</v>
      </c>
      <c r="G173" t="s">
        <v>35</v>
      </c>
      <c r="H173" t="s">
        <v>36</v>
      </c>
      <c r="I173" t="s">
        <v>79</v>
      </c>
      <c r="J173" t="s">
        <v>38</v>
      </c>
      <c r="K173" t="s">
        <v>39</v>
      </c>
      <c r="L173">
        <v>24000000</v>
      </c>
      <c r="M173">
        <v>38</v>
      </c>
    </row>
    <row r="174" spans="1:13" x14ac:dyDescent="0.3">
      <c r="A174" t="s">
        <v>77</v>
      </c>
      <c r="B174" t="s">
        <v>78</v>
      </c>
      <c r="C174" t="s">
        <v>32</v>
      </c>
      <c r="D174" t="s">
        <v>33</v>
      </c>
      <c r="E174">
        <v>2024</v>
      </c>
      <c r="F174" t="s">
        <v>34</v>
      </c>
      <c r="G174" t="s">
        <v>35</v>
      </c>
      <c r="H174" t="s">
        <v>36</v>
      </c>
      <c r="I174" t="s">
        <v>79</v>
      </c>
      <c r="J174" t="s">
        <v>38</v>
      </c>
      <c r="K174" t="s">
        <v>39</v>
      </c>
      <c r="L174">
        <v>24000000</v>
      </c>
      <c r="M174">
        <v>38</v>
      </c>
    </row>
    <row r="175" spans="1:13" x14ac:dyDescent="0.3">
      <c r="A175" t="s">
        <v>77</v>
      </c>
      <c r="B175" t="s">
        <v>78</v>
      </c>
      <c r="C175" t="s">
        <v>32</v>
      </c>
      <c r="D175" t="s">
        <v>33</v>
      </c>
      <c r="E175">
        <v>2025</v>
      </c>
      <c r="F175" t="s">
        <v>34</v>
      </c>
      <c r="G175" t="s">
        <v>35</v>
      </c>
      <c r="H175" t="s">
        <v>36</v>
      </c>
      <c r="I175" t="s">
        <v>79</v>
      </c>
      <c r="J175" t="s">
        <v>38</v>
      </c>
      <c r="K175" t="s">
        <v>39</v>
      </c>
      <c r="L175">
        <v>24000000</v>
      </c>
      <c r="M175">
        <v>38</v>
      </c>
    </row>
    <row r="176" spans="1:13" x14ac:dyDescent="0.3">
      <c r="A176" t="s">
        <v>77</v>
      </c>
      <c r="B176" t="s">
        <v>78</v>
      </c>
      <c r="C176" t="s">
        <v>32</v>
      </c>
      <c r="D176" t="s">
        <v>33</v>
      </c>
      <c r="E176">
        <v>2026</v>
      </c>
      <c r="F176" t="s">
        <v>34</v>
      </c>
      <c r="G176" t="s">
        <v>35</v>
      </c>
      <c r="H176" t="s">
        <v>36</v>
      </c>
      <c r="I176" t="s">
        <v>79</v>
      </c>
      <c r="J176" t="s">
        <v>38</v>
      </c>
      <c r="K176" t="s">
        <v>39</v>
      </c>
      <c r="L176">
        <v>24000000</v>
      </c>
      <c r="M176">
        <v>38</v>
      </c>
    </row>
    <row r="177" spans="1:13" x14ac:dyDescent="0.3">
      <c r="A177" t="s">
        <v>77</v>
      </c>
      <c r="B177" t="s">
        <v>80</v>
      </c>
      <c r="C177" t="s">
        <v>32</v>
      </c>
      <c r="D177" t="s">
        <v>33</v>
      </c>
      <c r="E177">
        <v>2022</v>
      </c>
      <c r="F177" t="s">
        <v>34</v>
      </c>
      <c r="G177" t="s">
        <v>35</v>
      </c>
      <c r="H177" t="s">
        <v>36</v>
      </c>
      <c r="J177" t="s">
        <v>38</v>
      </c>
      <c r="K177" t="s">
        <v>39</v>
      </c>
      <c r="L177">
        <v>28439442341</v>
      </c>
      <c r="M177">
        <v>39</v>
      </c>
    </row>
    <row r="178" spans="1:13" x14ac:dyDescent="0.3">
      <c r="A178" t="s">
        <v>77</v>
      </c>
      <c r="B178" t="s">
        <v>80</v>
      </c>
      <c r="C178" t="s">
        <v>32</v>
      </c>
      <c r="D178" t="s">
        <v>33</v>
      </c>
      <c r="E178">
        <v>2023</v>
      </c>
      <c r="F178" t="s">
        <v>34</v>
      </c>
      <c r="G178" t="s">
        <v>35</v>
      </c>
      <c r="H178" t="s">
        <v>36</v>
      </c>
      <c r="J178" t="s">
        <v>38</v>
      </c>
      <c r="K178" t="s">
        <v>39</v>
      </c>
      <c r="L178">
        <v>29008231188</v>
      </c>
      <c r="M178">
        <v>39</v>
      </c>
    </row>
    <row r="179" spans="1:13" x14ac:dyDescent="0.3">
      <c r="A179" t="s">
        <v>77</v>
      </c>
      <c r="B179" t="s">
        <v>80</v>
      </c>
      <c r="C179" t="s">
        <v>32</v>
      </c>
      <c r="D179" t="s">
        <v>33</v>
      </c>
      <c r="E179">
        <v>2024</v>
      </c>
      <c r="F179" t="s">
        <v>34</v>
      </c>
      <c r="G179" t="s">
        <v>35</v>
      </c>
      <c r="H179" t="s">
        <v>36</v>
      </c>
      <c r="J179" t="s">
        <v>38</v>
      </c>
      <c r="K179" t="s">
        <v>39</v>
      </c>
      <c r="L179">
        <v>29588395813</v>
      </c>
      <c r="M179">
        <v>39</v>
      </c>
    </row>
    <row r="180" spans="1:13" x14ac:dyDescent="0.3">
      <c r="A180" t="s">
        <v>77</v>
      </c>
      <c r="B180" t="s">
        <v>80</v>
      </c>
      <c r="C180" t="s">
        <v>32</v>
      </c>
      <c r="D180" t="s">
        <v>33</v>
      </c>
      <c r="E180">
        <v>2025</v>
      </c>
      <c r="F180" t="s">
        <v>34</v>
      </c>
      <c r="G180" t="s">
        <v>35</v>
      </c>
      <c r="H180" t="s">
        <v>36</v>
      </c>
      <c r="J180" t="s">
        <v>38</v>
      </c>
      <c r="K180" t="s">
        <v>39</v>
      </c>
      <c r="L180">
        <v>30180163729</v>
      </c>
      <c r="M180">
        <v>39</v>
      </c>
    </row>
    <row r="181" spans="1:13" x14ac:dyDescent="0.3">
      <c r="A181" t="s">
        <v>77</v>
      </c>
      <c r="B181" t="s">
        <v>80</v>
      </c>
      <c r="C181" t="s">
        <v>32</v>
      </c>
      <c r="D181" t="s">
        <v>33</v>
      </c>
      <c r="E181">
        <v>2026</v>
      </c>
      <c r="F181" t="s">
        <v>34</v>
      </c>
      <c r="G181" t="s">
        <v>35</v>
      </c>
      <c r="H181" t="s">
        <v>36</v>
      </c>
      <c r="J181" t="s">
        <v>38</v>
      </c>
      <c r="K181" t="s">
        <v>39</v>
      </c>
      <c r="L181">
        <v>30783766931</v>
      </c>
      <c r="M181">
        <v>39</v>
      </c>
    </row>
    <row r="182" spans="1:13" x14ac:dyDescent="0.3">
      <c r="A182" t="s">
        <v>77</v>
      </c>
      <c r="B182" t="s">
        <v>81</v>
      </c>
      <c r="C182" t="s">
        <v>32</v>
      </c>
      <c r="D182" t="s">
        <v>33</v>
      </c>
      <c r="E182">
        <v>2022</v>
      </c>
      <c r="F182" t="s">
        <v>34</v>
      </c>
      <c r="G182" t="s">
        <v>35</v>
      </c>
      <c r="H182" t="s">
        <v>36</v>
      </c>
      <c r="J182" t="s">
        <v>38</v>
      </c>
      <c r="K182" t="s">
        <v>39</v>
      </c>
      <c r="L182">
        <v>13835404382</v>
      </c>
      <c r="M182">
        <v>40</v>
      </c>
    </row>
    <row r="183" spans="1:13" x14ac:dyDescent="0.3">
      <c r="A183" t="s">
        <v>77</v>
      </c>
      <c r="B183" t="s">
        <v>81</v>
      </c>
      <c r="C183" t="s">
        <v>32</v>
      </c>
      <c r="D183" t="s">
        <v>33</v>
      </c>
      <c r="E183">
        <v>2023</v>
      </c>
      <c r="F183" t="s">
        <v>34</v>
      </c>
      <c r="G183" t="s">
        <v>35</v>
      </c>
      <c r="H183" t="s">
        <v>36</v>
      </c>
      <c r="J183" t="s">
        <v>38</v>
      </c>
      <c r="K183" t="s">
        <v>39</v>
      </c>
      <c r="L183">
        <v>14112112470</v>
      </c>
      <c r="M183">
        <v>40</v>
      </c>
    </row>
    <row r="184" spans="1:13" x14ac:dyDescent="0.3">
      <c r="A184" t="s">
        <v>77</v>
      </c>
      <c r="B184" t="s">
        <v>81</v>
      </c>
      <c r="C184" t="s">
        <v>32</v>
      </c>
      <c r="D184" t="s">
        <v>33</v>
      </c>
      <c r="E184">
        <v>2024</v>
      </c>
      <c r="F184" t="s">
        <v>34</v>
      </c>
      <c r="G184" t="s">
        <v>35</v>
      </c>
      <c r="H184" t="s">
        <v>36</v>
      </c>
      <c r="J184" t="s">
        <v>38</v>
      </c>
      <c r="K184" t="s">
        <v>39</v>
      </c>
      <c r="L184">
        <v>14394354720</v>
      </c>
      <c r="M184">
        <v>40</v>
      </c>
    </row>
    <row r="185" spans="1:13" x14ac:dyDescent="0.3">
      <c r="A185" t="s">
        <v>77</v>
      </c>
      <c r="B185" t="s">
        <v>81</v>
      </c>
      <c r="C185" t="s">
        <v>32</v>
      </c>
      <c r="D185" t="s">
        <v>33</v>
      </c>
      <c r="E185">
        <v>2025</v>
      </c>
      <c r="F185" t="s">
        <v>34</v>
      </c>
      <c r="G185" t="s">
        <v>35</v>
      </c>
      <c r="H185" t="s">
        <v>36</v>
      </c>
      <c r="J185" t="s">
        <v>38</v>
      </c>
      <c r="K185" t="s">
        <v>39</v>
      </c>
      <c r="L185">
        <v>14682241814</v>
      </c>
      <c r="M185">
        <v>40</v>
      </c>
    </row>
    <row r="186" spans="1:13" x14ac:dyDescent="0.3">
      <c r="A186" t="s">
        <v>77</v>
      </c>
      <c r="B186" t="s">
        <v>81</v>
      </c>
      <c r="C186" t="s">
        <v>32</v>
      </c>
      <c r="D186" t="s">
        <v>33</v>
      </c>
      <c r="E186">
        <v>2026</v>
      </c>
      <c r="F186" t="s">
        <v>34</v>
      </c>
      <c r="G186" t="s">
        <v>35</v>
      </c>
      <c r="H186" t="s">
        <v>36</v>
      </c>
      <c r="J186" t="s">
        <v>38</v>
      </c>
      <c r="K186" t="s">
        <v>39</v>
      </c>
      <c r="L186">
        <v>14975886615</v>
      </c>
      <c r="M186">
        <v>40</v>
      </c>
    </row>
    <row r="187" spans="1:13" x14ac:dyDescent="0.3">
      <c r="A187" t="s">
        <v>77</v>
      </c>
      <c r="B187" t="s">
        <v>82</v>
      </c>
      <c r="C187" t="s">
        <v>32</v>
      </c>
      <c r="D187" t="s">
        <v>33</v>
      </c>
      <c r="E187">
        <v>2022</v>
      </c>
      <c r="F187" t="s">
        <v>34</v>
      </c>
      <c r="G187" t="s">
        <v>35</v>
      </c>
      <c r="H187" t="s">
        <v>36</v>
      </c>
      <c r="J187" t="s">
        <v>38</v>
      </c>
      <c r="K187" t="s">
        <v>39</v>
      </c>
      <c r="L187">
        <v>2979761023</v>
      </c>
      <c r="M187">
        <v>41</v>
      </c>
    </row>
    <row r="188" spans="1:13" x14ac:dyDescent="0.3">
      <c r="A188" t="s">
        <v>77</v>
      </c>
      <c r="B188" t="s">
        <v>82</v>
      </c>
      <c r="C188" t="s">
        <v>32</v>
      </c>
      <c r="D188" t="s">
        <v>33</v>
      </c>
      <c r="E188">
        <v>2023</v>
      </c>
      <c r="F188" t="s">
        <v>34</v>
      </c>
      <c r="G188" t="s">
        <v>35</v>
      </c>
      <c r="H188" t="s">
        <v>36</v>
      </c>
      <c r="J188" t="s">
        <v>38</v>
      </c>
      <c r="K188" t="s">
        <v>39</v>
      </c>
      <c r="L188">
        <v>3044326243</v>
      </c>
      <c r="M188">
        <v>41</v>
      </c>
    </row>
    <row r="189" spans="1:13" x14ac:dyDescent="0.3">
      <c r="A189" t="s">
        <v>77</v>
      </c>
      <c r="B189" t="s">
        <v>82</v>
      </c>
      <c r="C189" t="s">
        <v>32</v>
      </c>
      <c r="D189" t="s">
        <v>33</v>
      </c>
      <c r="E189">
        <v>2024</v>
      </c>
      <c r="F189" t="s">
        <v>34</v>
      </c>
      <c r="G189" t="s">
        <v>35</v>
      </c>
      <c r="H189" t="s">
        <v>36</v>
      </c>
      <c r="J189" t="s">
        <v>38</v>
      </c>
      <c r="K189" t="s">
        <v>39</v>
      </c>
      <c r="L189">
        <v>3110182768</v>
      </c>
      <c r="M189">
        <v>41</v>
      </c>
    </row>
    <row r="190" spans="1:13" x14ac:dyDescent="0.3">
      <c r="A190" t="s">
        <v>77</v>
      </c>
      <c r="B190" t="s">
        <v>82</v>
      </c>
      <c r="C190" t="s">
        <v>32</v>
      </c>
      <c r="D190" t="s">
        <v>33</v>
      </c>
      <c r="E190">
        <v>2025</v>
      </c>
      <c r="F190" t="s">
        <v>34</v>
      </c>
      <c r="G190" t="s">
        <v>35</v>
      </c>
      <c r="H190" t="s">
        <v>36</v>
      </c>
      <c r="J190" t="s">
        <v>38</v>
      </c>
      <c r="K190" t="s">
        <v>39</v>
      </c>
      <c r="L190">
        <v>3177356423</v>
      </c>
      <c r="M190">
        <v>41</v>
      </c>
    </row>
    <row r="191" spans="1:13" x14ac:dyDescent="0.3">
      <c r="A191" t="s">
        <v>77</v>
      </c>
      <c r="B191" t="s">
        <v>82</v>
      </c>
      <c r="C191" t="s">
        <v>32</v>
      </c>
      <c r="D191" t="s">
        <v>33</v>
      </c>
      <c r="E191">
        <v>2026</v>
      </c>
      <c r="F191" t="s">
        <v>34</v>
      </c>
      <c r="G191" t="s">
        <v>35</v>
      </c>
      <c r="H191" t="s">
        <v>36</v>
      </c>
      <c r="J191" t="s">
        <v>38</v>
      </c>
      <c r="K191" t="s">
        <v>39</v>
      </c>
      <c r="L191">
        <v>3245873543</v>
      </c>
      <c r="M191">
        <v>41</v>
      </c>
    </row>
    <row r="192" spans="1:13" x14ac:dyDescent="0.3">
      <c r="A192" t="s">
        <v>77</v>
      </c>
      <c r="B192" t="s">
        <v>83</v>
      </c>
      <c r="C192" t="s">
        <v>32</v>
      </c>
      <c r="D192" t="s">
        <v>33</v>
      </c>
      <c r="E192">
        <v>2022</v>
      </c>
      <c r="F192" t="s">
        <v>34</v>
      </c>
      <c r="G192" t="s">
        <v>35</v>
      </c>
      <c r="H192" t="s">
        <v>36</v>
      </c>
      <c r="J192" t="s">
        <v>38</v>
      </c>
      <c r="K192" t="s">
        <v>39</v>
      </c>
      <c r="L192">
        <v>2536490803</v>
      </c>
      <c r="M192">
        <v>42</v>
      </c>
    </row>
    <row r="193" spans="1:13" x14ac:dyDescent="0.3">
      <c r="A193" t="s">
        <v>77</v>
      </c>
      <c r="B193" t="s">
        <v>83</v>
      </c>
      <c r="C193" t="s">
        <v>32</v>
      </c>
      <c r="D193" t="s">
        <v>33</v>
      </c>
      <c r="E193">
        <v>2023</v>
      </c>
      <c r="F193" t="s">
        <v>34</v>
      </c>
      <c r="G193" t="s">
        <v>35</v>
      </c>
      <c r="H193" t="s">
        <v>36</v>
      </c>
      <c r="J193" t="s">
        <v>38</v>
      </c>
      <c r="K193" t="s">
        <v>39</v>
      </c>
      <c r="L193">
        <v>2587220620</v>
      </c>
      <c r="M193">
        <v>42</v>
      </c>
    </row>
    <row r="194" spans="1:13" x14ac:dyDescent="0.3">
      <c r="A194" t="s">
        <v>77</v>
      </c>
      <c r="B194" t="s">
        <v>83</v>
      </c>
      <c r="C194" t="s">
        <v>32</v>
      </c>
      <c r="D194" t="s">
        <v>33</v>
      </c>
      <c r="E194">
        <v>2024</v>
      </c>
      <c r="F194" t="s">
        <v>34</v>
      </c>
      <c r="G194" t="s">
        <v>35</v>
      </c>
      <c r="H194" t="s">
        <v>36</v>
      </c>
      <c r="J194" t="s">
        <v>38</v>
      </c>
      <c r="K194" t="s">
        <v>39</v>
      </c>
      <c r="L194">
        <v>2638965032</v>
      </c>
      <c r="M194">
        <v>42</v>
      </c>
    </row>
    <row r="195" spans="1:13" x14ac:dyDescent="0.3">
      <c r="A195" t="s">
        <v>77</v>
      </c>
      <c r="B195" t="s">
        <v>83</v>
      </c>
      <c r="C195" t="s">
        <v>32</v>
      </c>
      <c r="D195" t="s">
        <v>33</v>
      </c>
      <c r="E195">
        <v>2025</v>
      </c>
      <c r="F195" t="s">
        <v>34</v>
      </c>
      <c r="G195" t="s">
        <v>35</v>
      </c>
      <c r="H195" t="s">
        <v>36</v>
      </c>
      <c r="J195" t="s">
        <v>38</v>
      </c>
      <c r="K195" t="s">
        <v>39</v>
      </c>
      <c r="L195">
        <v>2691744332</v>
      </c>
      <c r="M195">
        <v>42</v>
      </c>
    </row>
    <row r="196" spans="1:13" x14ac:dyDescent="0.3">
      <c r="A196" t="s">
        <v>77</v>
      </c>
      <c r="B196" t="s">
        <v>83</v>
      </c>
      <c r="C196" t="s">
        <v>32</v>
      </c>
      <c r="D196" t="s">
        <v>33</v>
      </c>
      <c r="E196">
        <v>2026</v>
      </c>
      <c r="F196" t="s">
        <v>34</v>
      </c>
      <c r="G196" t="s">
        <v>35</v>
      </c>
      <c r="H196" t="s">
        <v>36</v>
      </c>
      <c r="J196" t="s">
        <v>38</v>
      </c>
      <c r="K196" t="s">
        <v>39</v>
      </c>
      <c r="L196">
        <v>2745579213</v>
      </c>
      <c r="M196">
        <v>42</v>
      </c>
    </row>
    <row r="197" spans="1:13" x14ac:dyDescent="0.3">
      <c r="A197" t="s">
        <v>77</v>
      </c>
      <c r="B197" t="s">
        <v>84</v>
      </c>
      <c r="C197" t="s">
        <v>32</v>
      </c>
      <c r="D197" t="s">
        <v>33</v>
      </c>
      <c r="E197">
        <v>2022</v>
      </c>
      <c r="F197" t="s">
        <v>34</v>
      </c>
      <c r="G197" t="s">
        <v>35</v>
      </c>
      <c r="H197" t="s">
        <v>36</v>
      </c>
      <c r="J197" t="s">
        <v>38</v>
      </c>
      <c r="K197" t="s">
        <v>39</v>
      </c>
      <c r="L197">
        <v>1373932519</v>
      </c>
      <c r="M197">
        <v>43</v>
      </c>
    </row>
    <row r="198" spans="1:13" x14ac:dyDescent="0.3">
      <c r="A198" t="s">
        <v>77</v>
      </c>
      <c r="B198" t="s">
        <v>84</v>
      </c>
      <c r="C198" t="s">
        <v>32</v>
      </c>
      <c r="D198" t="s">
        <v>33</v>
      </c>
      <c r="E198">
        <v>2023</v>
      </c>
      <c r="F198" t="s">
        <v>34</v>
      </c>
      <c r="G198" t="s">
        <v>35</v>
      </c>
      <c r="H198" t="s">
        <v>36</v>
      </c>
      <c r="J198" t="s">
        <v>38</v>
      </c>
      <c r="K198" t="s">
        <v>39</v>
      </c>
      <c r="L198">
        <v>1401411169</v>
      </c>
      <c r="M198">
        <v>43</v>
      </c>
    </row>
    <row r="199" spans="1:13" x14ac:dyDescent="0.3">
      <c r="A199" t="s">
        <v>77</v>
      </c>
      <c r="B199" t="s">
        <v>84</v>
      </c>
      <c r="C199" t="s">
        <v>32</v>
      </c>
      <c r="D199" t="s">
        <v>33</v>
      </c>
      <c r="E199">
        <v>2024</v>
      </c>
      <c r="F199" t="s">
        <v>34</v>
      </c>
      <c r="G199" t="s">
        <v>35</v>
      </c>
      <c r="H199" t="s">
        <v>36</v>
      </c>
      <c r="J199" t="s">
        <v>38</v>
      </c>
      <c r="K199" t="s">
        <v>39</v>
      </c>
      <c r="L199">
        <v>1429439392</v>
      </c>
      <c r="M199">
        <v>43</v>
      </c>
    </row>
    <row r="200" spans="1:13" x14ac:dyDescent="0.3">
      <c r="A200" t="s">
        <v>77</v>
      </c>
      <c r="B200" t="s">
        <v>84</v>
      </c>
      <c r="C200" t="s">
        <v>32</v>
      </c>
      <c r="D200" t="s">
        <v>33</v>
      </c>
      <c r="E200">
        <v>2025</v>
      </c>
      <c r="F200" t="s">
        <v>34</v>
      </c>
      <c r="G200" t="s">
        <v>35</v>
      </c>
      <c r="H200" t="s">
        <v>36</v>
      </c>
      <c r="J200" t="s">
        <v>38</v>
      </c>
      <c r="K200" t="s">
        <v>39</v>
      </c>
      <c r="L200">
        <v>1458028180</v>
      </c>
      <c r="M200">
        <v>43</v>
      </c>
    </row>
    <row r="201" spans="1:13" x14ac:dyDescent="0.3">
      <c r="A201" t="s">
        <v>77</v>
      </c>
      <c r="B201" t="s">
        <v>84</v>
      </c>
      <c r="C201" t="s">
        <v>32</v>
      </c>
      <c r="D201" t="s">
        <v>33</v>
      </c>
      <c r="E201">
        <v>2026</v>
      </c>
      <c r="F201" t="s">
        <v>34</v>
      </c>
      <c r="G201" t="s">
        <v>35</v>
      </c>
      <c r="H201" t="s">
        <v>36</v>
      </c>
      <c r="J201" t="s">
        <v>38</v>
      </c>
      <c r="K201" t="s">
        <v>39</v>
      </c>
      <c r="L201">
        <v>1487188740</v>
      </c>
      <c r="M201">
        <v>43</v>
      </c>
    </row>
    <row r="202" spans="1:13" x14ac:dyDescent="0.3">
      <c r="A202" t="s">
        <v>77</v>
      </c>
      <c r="B202" t="s">
        <v>85</v>
      </c>
      <c r="C202" t="s">
        <v>32</v>
      </c>
      <c r="D202" t="s">
        <v>33</v>
      </c>
      <c r="E202">
        <v>2022</v>
      </c>
      <c r="F202" t="s">
        <v>34</v>
      </c>
      <c r="G202" t="s">
        <v>35</v>
      </c>
      <c r="H202" t="s">
        <v>36</v>
      </c>
      <c r="J202" t="s">
        <v>38</v>
      </c>
      <c r="K202" t="s">
        <v>39</v>
      </c>
      <c r="L202">
        <v>438121139</v>
      </c>
      <c r="M202">
        <v>44</v>
      </c>
    </row>
    <row r="203" spans="1:13" x14ac:dyDescent="0.3">
      <c r="A203" t="s">
        <v>77</v>
      </c>
      <c r="B203" t="s">
        <v>85</v>
      </c>
      <c r="C203" t="s">
        <v>32</v>
      </c>
      <c r="D203" t="s">
        <v>33</v>
      </c>
      <c r="E203">
        <v>2023</v>
      </c>
      <c r="F203" t="s">
        <v>34</v>
      </c>
      <c r="G203" t="s">
        <v>35</v>
      </c>
      <c r="H203" t="s">
        <v>36</v>
      </c>
      <c r="J203" t="s">
        <v>38</v>
      </c>
      <c r="K203" t="s">
        <v>39</v>
      </c>
      <c r="L203">
        <v>446883562</v>
      </c>
      <c r="M203">
        <v>44</v>
      </c>
    </row>
    <row r="204" spans="1:13" x14ac:dyDescent="0.3">
      <c r="A204" t="s">
        <v>77</v>
      </c>
      <c r="B204" t="s">
        <v>85</v>
      </c>
      <c r="C204" t="s">
        <v>32</v>
      </c>
      <c r="D204" t="s">
        <v>33</v>
      </c>
      <c r="E204">
        <v>2024</v>
      </c>
      <c r="F204" t="s">
        <v>34</v>
      </c>
      <c r="G204" t="s">
        <v>35</v>
      </c>
      <c r="H204" t="s">
        <v>36</v>
      </c>
      <c r="J204" t="s">
        <v>38</v>
      </c>
      <c r="K204" t="s">
        <v>39</v>
      </c>
      <c r="L204">
        <v>455821233</v>
      </c>
      <c r="M204">
        <v>44</v>
      </c>
    </row>
    <row r="205" spans="1:13" x14ac:dyDescent="0.3">
      <c r="A205" t="s">
        <v>77</v>
      </c>
      <c r="B205" t="s">
        <v>85</v>
      </c>
      <c r="C205" t="s">
        <v>32</v>
      </c>
      <c r="D205" t="s">
        <v>33</v>
      </c>
      <c r="E205">
        <v>2025</v>
      </c>
      <c r="F205" t="s">
        <v>34</v>
      </c>
      <c r="G205" t="s">
        <v>35</v>
      </c>
      <c r="H205" t="s">
        <v>36</v>
      </c>
      <c r="J205" t="s">
        <v>38</v>
      </c>
      <c r="K205" t="s">
        <v>39</v>
      </c>
      <c r="L205">
        <v>464937657</v>
      </c>
      <c r="M205">
        <v>44</v>
      </c>
    </row>
    <row r="206" spans="1:13" x14ac:dyDescent="0.3">
      <c r="A206" t="s">
        <v>77</v>
      </c>
      <c r="B206" t="s">
        <v>85</v>
      </c>
      <c r="C206" t="s">
        <v>32</v>
      </c>
      <c r="D206" t="s">
        <v>33</v>
      </c>
      <c r="E206">
        <v>2026</v>
      </c>
      <c r="F206" t="s">
        <v>34</v>
      </c>
      <c r="G206" t="s">
        <v>35</v>
      </c>
      <c r="H206" t="s">
        <v>36</v>
      </c>
      <c r="J206" t="s">
        <v>38</v>
      </c>
      <c r="K206" t="s">
        <v>39</v>
      </c>
      <c r="L206">
        <v>474236409</v>
      </c>
      <c r="M206">
        <v>44</v>
      </c>
    </row>
    <row r="207" spans="1:13" x14ac:dyDescent="0.3">
      <c r="A207" t="s">
        <v>77</v>
      </c>
      <c r="B207" t="s">
        <v>86</v>
      </c>
      <c r="C207" t="s">
        <v>32</v>
      </c>
      <c r="D207" t="s">
        <v>33</v>
      </c>
      <c r="E207">
        <v>2022</v>
      </c>
      <c r="F207" t="s">
        <v>34</v>
      </c>
      <c r="G207" t="s">
        <v>35</v>
      </c>
      <c r="H207" t="s">
        <v>36</v>
      </c>
      <c r="J207" t="s">
        <v>38</v>
      </c>
      <c r="K207" t="s">
        <v>39</v>
      </c>
      <c r="L207">
        <v>1233656890</v>
      </c>
      <c r="M207">
        <v>45</v>
      </c>
    </row>
    <row r="208" spans="1:13" x14ac:dyDescent="0.3">
      <c r="A208" t="s">
        <v>77</v>
      </c>
      <c r="B208" t="s">
        <v>86</v>
      </c>
      <c r="C208" t="s">
        <v>32</v>
      </c>
      <c r="D208" t="s">
        <v>33</v>
      </c>
      <c r="E208">
        <v>2023</v>
      </c>
      <c r="F208" t="s">
        <v>34</v>
      </c>
      <c r="G208" t="s">
        <v>35</v>
      </c>
      <c r="H208" t="s">
        <v>36</v>
      </c>
      <c r="J208" t="s">
        <v>38</v>
      </c>
      <c r="K208" t="s">
        <v>39</v>
      </c>
      <c r="L208">
        <v>1258330028</v>
      </c>
      <c r="M208">
        <v>45</v>
      </c>
    </row>
    <row r="209" spans="1:13" x14ac:dyDescent="0.3">
      <c r="A209" t="s">
        <v>77</v>
      </c>
      <c r="B209" t="s">
        <v>86</v>
      </c>
      <c r="C209" t="s">
        <v>32</v>
      </c>
      <c r="D209" t="s">
        <v>33</v>
      </c>
      <c r="E209">
        <v>2024</v>
      </c>
      <c r="F209" t="s">
        <v>34</v>
      </c>
      <c r="G209" t="s">
        <v>35</v>
      </c>
      <c r="H209" t="s">
        <v>36</v>
      </c>
      <c r="J209" t="s">
        <v>38</v>
      </c>
      <c r="K209" t="s">
        <v>39</v>
      </c>
      <c r="L209">
        <v>1283496628</v>
      </c>
      <c r="M209">
        <v>45</v>
      </c>
    </row>
    <row r="210" spans="1:13" x14ac:dyDescent="0.3">
      <c r="A210" t="s">
        <v>77</v>
      </c>
      <c r="B210" t="s">
        <v>86</v>
      </c>
      <c r="C210" t="s">
        <v>32</v>
      </c>
      <c r="D210" t="s">
        <v>33</v>
      </c>
      <c r="E210">
        <v>2025</v>
      </c>
      <c r="F210" t="s">
        <v>34</v>
      </c>
      <c r="G210" t="s">
        <v>35</v>
      </c>
      <c r="H210" t="s">
        <v>36</v>
      </c>
      <c r="J210" t="s">
        <v>38</v>
      </c>
      <c r="K210" t="s">
        <v>39</v>
      </c>
      <c r="L210">
        <v>1309166561</v>
      </c>
      <c r="M210">
        <v>45</v>
      </c>
    </row>
    <row r="211" spans="1:13" x14ac:dyDescent="0.3">
      <c r="A211" t="s">
        <v>77</v>
      </c>
      <c r="B211" t="s">
        <v>86</v>
      </c>
      <c r="C211" t="s">
        <v>32</v>
      </c>
      <c r="D211" t="s">
        <v>33</v>
      </c>
      <c r="E211">
        <v>2026</v>
      </c>
      <c r="F211" t="s">
        <v>34</v>
      </c>
      <c r="G211" t="s">
        <v>35</v>
      </c>
      <c r="H211" t="s">
        <v>36</v>
      </c>
      <c r="J211" t="s">
        <v>38</v>
      </c>
      <c r="K211" t="s">
        <v>39</v>
      </c>
      <c r="L211">
        <v>1335349889</v>
      </c>
      <c r="M211">
        <v>45</v>
      </c>
    </row>
    <row r="212" spans="1:13" x14ac:dyDescent="0.3">
      <c r="A212" t="s">
        <v>77</v>
      </c>
      <c r="B212" t="s">
        <v>55</v>
      </c>
      <c r="C212" t="s">
        <v>32</v>
      </c>
      <c r="D212" t="s">
        <v>33</v>
      </c>
      <c r="E212">
        <v>2022</v>
      </c>
      <c r="F212" t="s">
        <v>34</v>
      </c>
      <c r="G212" t="s">
        <v>35</v>
      </c>
      <c r="H212" t="s">
        <v>36</v>
      </c>
      <c r="I212" t="s">
        <v>56</v>
      </c>
      <c r="J212" t="s">
        <v>38</v>
      </c>
      <c r="K212" t="s">
        <v>39</v>
      </c>
      <c r="L212">
        <v>1402756278</v>
      </c>
      <c r="M212">
        <v>46</v>
      </c>
    </row>
    <row r="213" spans="1:13" x14ac:dyDescent="0.3">
      <c r="A213" t="s">
        <v>77</v>
      </c>
      <c r="B213" t="s">
        <v>55</v>
      </c>
      <c r="C213" t="s">
        <v>32</v>
      </c>
      <c r="D213" t="s">
        <v>33</v>
      </c>
      <c r="E213">
        <v>2023</v>
      </c>
      <c r="F213" t="s">
        <v>34</v>
      </c>
      <c r="G213" t="s">
        <v>35</v>
      </c>
      <c r="H213" t="s">
        <v>36</v>
      </c>
      <c r="I213" t="s">
        <v>56</v>
      </c>
      <c r="J213" t="s">
        <v>38</v>
      </c>
      <c r="K213" t="s">
        <v>39</v>
      </c>
      <c r="L213">
        <v>1430811403</v>
      </c>
      <c r="M213">
        <v>46</v>
      </c>
    </row>
    <row r="214" spans="1:13" x14ac:dyDescent="0.3">
      <c r="A214" t="s">
        <v>77</v>
      </c>
      <c r="B214" t="s">
        <v>55</v>
      </c>
      <c r="C214" t="s">
        <v>32</v>
      </c>
      <c r="D214" t="s">
        <v>33</v>
      </c>
      <c r="E214">
        <v>2024</v>
      </c>
      <c r="F214" t="s">
        <v>34</v>
      </c>
      <c r="G214" t="s">
        <v>35</v>
      </c>
      <c r="H214" t="s">
        <v>36</v>
      </c>
      <c r="I214" t="s">
        <v>56</v>
      </c>
      <c r="J214" t="s">
        <v>38</v>
      </c>
      <c r="K214" t="s">
        <v>39</v>
      </c>
      <c r="L214">
        <v>1459427631</v>
      </c>
      <c r="M214">
        <v>46</v>
      </c>
    </row>
    <row r="215" spans="1:13" x14ac:dyDescent="0.3">
      <c r="A215" t="s">
        <v>77</v>
      </c>
      <c r="B215" t="s">
        <v>55</v>
      </c>
      <c r="C215" t="s">
        <v>32</v>
      </c>
      <c r="D215" t="s">
        <v>33</v>
      </c>
      <c r="E215">
        <v>2025</v>
      </c>
      <c r="F215" t="s">
        <v>34</v>
      </c>
      <c r="G215" t="s">
        <v>35</v>
      </c>
      <c r="H215" t="s">
        <v>36</v>
      </c>
      <c r="I215" t="s">
        <v>56</v>
      </c>
      <c r="J215" t="s">
        <v>38</v>
      </c>
      <c r="K215" t="s">
        <v>39</v>
      </c>
      <c r="L215">
        <v>1488616184</v>
      </c>
      <c r="M215">
        <v>46</v>
      </c>
    </row>
    <row r="216" spans="1:13" x14ac:dyDescent="0.3">
      <c r="A216" t="s">
        <v>77</v>
      </c>
      <c r="B216" t="s">
        <v>55</v>
      </c>
      <c r="C216" t="s">
        <v>32</v>
      </c>
      <c r="D216" t="s">
        <v>33</v>
      </c>
      <c r="E216">
        <v>2026</v>
      </c>
      <c r="F216" t="s">
        <v>34</v>
      </c>
      <c r="G216" t="s">
        <v>35</v>
      </c>
      <c r="H216" t="s">
        <v>36</v>
      </c>
      <c r="I216" t="s">
        <v>56</v>
      </c>
      <c r="J216" t="s">
        <v>38</v>
      </c>
      <c r="K216" t="s">
        <v>39</v>
      </c>
      <c r="L216">
        <v>1518388504</v>
      </c>
      <c r="M216">
        <v>46</v>
      </c>
    </row>
    <row r="217" spans="1:13" x14ac:dyDescent="0.3">
      <c r="A217" t="s">
        <v>87</v>
      </c>
      <c r="B217" t="s">
        <v>88</v>
      </c>
      <c r="C217" t="s">
        <v>32</v>
      </c>
      <c r="D217" t="s">
        <v>33</v>
      </c>
      <c r="E217">
        <v>2022</v>
      </c>
      <c r="F217" t="s">
        <v>34</v>
      </c>
      <c r="G217" t="s">
        <v>35</v>
      </c>
      <c r="H217" t="s">
        <v>36</v>
      </c>
      <c r="J217" t="s">
        <v>38</v>
      </c>
      <c r="K217" t="s">
        <v>39</v>
      </c>
      <c r="L217">
        <v>245000000</v>
      </c>
      <c r="M217">
        <v>47</v>
      </c>
    </row>
    <row r="218" spans="1:13" x14ac:dyDescent="0.3">
      <c r="A218" t="s">
        <v>87</v>
      </c>
      <c r="B218" t="s">
        <v>88</v>
      </c>
      <c r="C218" t="s">
        <v>32</v>
      </c>
      <c r="D218" t="s">
        <v>33</v>
      </c>
      <c r="E218">
        <v>2023</v>
      </c>
      <c r="F218" t="s">
        <v>34</v>
      </c>
      <c r="G218" t="s">
        <v>35</v>
      </c>
      <c r="H218" t="s">
        <v>36</v>
      </c>
      <c r="J218" t="s">
        <v>38</v>
      </c>
      <c r="K218" t="s">
        <v>39</v>
      </c>
      <c r="L218">
        <v>245000000</v>
      </c>
      <c r="M218">
        <v>47</v>
      </c>
    </row>
    <row r="219" spans="1:13" x14ac:dyDescent="0.3">
      <c r="A219" t="s">
        <v>87</v>
      </c>
      <c r="B219" t="s">
        <v>88</v>
      </c>
      <c r="C219" t="s">
        <v>32</v>
      </c>
      <c r="D219" t="s">
        <v>33</v>
      </c>
      <c r="E219">
        <v>2024</v>
      </c>
      <c r="F219" t="s">
        <v>34</v>
      </c>
      <c r="G219" t="s">
        <v>35</v>
      </c>
      <c r="H219" t="s">
        <v>36</v>
      </c>
      <c r="J219" t="s">
        <v>38</v>
      </c>
      <c r="K219" t="s">
        <v>39</v>
      </c>
      <c r="L219">
        <v>245000000</v>
      </c>
      <c r="M219">
        <v>47</v>
      </c>
    </row>
    <row r="220" spans="1:13" x14ac:dyDescent="0.3">
      <c r="A220" t="s">
        <v>87</v>
      </c>
      <c r="B220" t="s">
        <v>88</v>
      </c>
      <c r="C220" t="s">
        <v>32</v>
      </c>
      <c r="D220" t="s">
        <v>33</v>
      </c>
      <c r="E220">
        <v>2025</v>
      </c>
      <c r="F220" t="s">
        <v>34</v>
      </c>
      <c r="G220" t="s">
        <v>35</v>
      </c>
      <c r="H220" t="s">
        <v>36</v>
      </c>
      <c r="J220" t="s">
        <v>38</v>
      </c>
      <c r="K220" t="s">
        <v>39</v>
      </c>
      <c r="L220">
        <v>245000000</v>
      </c>
      <c r="M220">
        <v>47</v>
      </c>
    </row>
    <row r="221" spans="1:13" x14ac:dyDescent="0.3">
      <c r="A221" t="s">
        <v>87</v>
      </c>
      <c r="B221" t="s">
        <v>88</v>
      </c>
      <c r="C221" t="s">
        <v>32</v>
      </c>
      <c r="D221" t="s">
        <v>33</v>
      </c>
      <c r="E221">
        <v>2026</v>
      </c>
      <c r="F221" t="s">
        <v>34</v>
      </c>
      <c r="G221" t="s">
        <v>35</v>
      </c>
      <c r="H221" t="s">
        <v>36</v>
      </c>
      <c r="J221" t="s">
        <v>38</v>
      </c>
      <c r="K221" t="s">
        <v>39</v>
      </c>
      <c r="L221">
        <v>245000000</v>
      </c>
      <c r="M221">
        <v>47</v>
      </c>
    </row>
    <row r="222" spans="1:13" x14ac:dyDescent="0.3">
      <c r="A222" t="s">
        <v>89</v>
      </c>
      <c r="B222" t="s">
        <v>49</v>
      </c>
      <c r="C222" t="s">
        <v>32</v>
      </c>
      <c r="D222" t="s">
        <v>33</v>
      </c>
      <c r="E222">
        <v>2022</v>
      </c>
      <c r="F222" t="s">
        <v>60</v>
      </c>
      <c r="G222" t="s">
        <v>61</v>
      </c>
      <c r="H222" t="s">
        <v>36</v>
      </c>
      <c r="I222" t="s">
        <v>50</v>
      </c>
      <c r="J222" t="s">
        <v>38</v>
      </c>
      <c r="K222" t="s">
        <v>39</v>
      </c>
      <c r="L222">
        <v>1000000000</v>
      </c>
      <c r="M222">
        <v>48</v>
      </c>
    </row>
    <row r="223" spans="1:13" x14ac:dyDescent="0.3">
      <c r="A223" t="s">
        <v>89</v>
      </c>
      <c r="B223" t="s">
        <v>49</v>
      </c>
      <c r="C223" t="s">
        <v>32</v>
      </c>
      <c r="D223" t="s">
        <v>33</v>
      </c>
      <c r="E223">
        <v>2023</v>
      </c>
      <c r="F223" t="s">
        <v>60</v>
      </c>
      <c r="G223" t="s">
        <v>61</v>
      </c>
      <c r="H223" t="s">
        <v>36</v>
      </c>
      <c r="I223" t="s">
        <v>50</v>
      </c>
      <c r="J223" t="s">
        <v>38</v>
      </c>
      <c r="K223" t="s">
        <v>39</v>
      </c>
      <c r="L223">
        <v>1100000000</v>
      </c>
      <c r="M223">
        <v>48</v>
      </c>
    </row>
    <row r="224" spans="1:13" x14ac:dyDescent="0.3">
      <c r="A224" t="s">
        <v>89</v>
      </c>
      <c r="B224" t="s">
        <v>49</v>
      </c>
      <c r="C224" t="s">
        <v>32</v>
      </c>
      <c r="D224" t="s">
        <v>33</v>
      </c>
      <c r="E224">
        <v>2024</v>
      </c>
      <c r="F224" t="s">
        <v>60</v>
      </c>
      <c r="G224" t="s">
        <v>61</v>
      </c>
      <c r="H224" t="s">
        <v>36</v>
      </c>
      <c r="I224" t="s">
        <v>50</v>
      </c>
      <c r="J224" t="s">
        <v>38</v>
      </c>
      <c r="K224" t="s">
        <v>39</v>
      </c>
      <c r="L224">
        <v>1200000000</v>
      </c>
      <c r="M224">
        <v>48</v>
      </c>
    </row>
    <row r="225" spans="1:13" x14ac:dyDescent="0.3">
      <c r="A225" t="s">
        <v>89</v>
      </c>
      <c r="B225" t="s">
        <v>49</v>
      </c>
      <c r="C225" t="s">
        <v>32</v>
      </c>
      <c r="D225" t="s">
        <v>33</v>
      </c>
      <c r="E225">
        <v>2025</v>
      </c>
      <c r="F225" t="s">
        <v>60</v>
      </c>
      <c r="G225" t="s">
        <v>61</v>
      </c>
      <c r="H225" t="s">
        <v>36</v>
      </c>
      <c r="I225" t="s">
        <v>50</v>
      </c>
      <c r="J225" t="s">
        <v>38</v>
      </c>
      <c r="K225" t="s">
        <v>39</v>
      </c>
      <c r="L225">
        <v>1300000000</v>
      </c>
      <c r="M225">
        <v>48</v>
      </c>
    </row>
    <row r="226" spans="1:13" x14ac:dyDescent="0.3">
      <c r="A226" t="s">
        <v>89</v>
      </c>
      <c r="B226" t="s">
        <v>49</v>
      </c>
      <c r="C226" t="s">
        <v>32</v>
      </c>
      <c r="D226" t="s">
        <v>33</v>
      </c>
      <c r="E226">
        <v>2026</v>
      </c>
      <c r="F226" t="s">
        <v>60</v>
      </c>
      <c r="G226" t="s">
        <v>61</v>
      </c>
      <c r="H226" t="s">
        <v>36</v>
      </c>
      <c r="I226" t="s">
        <v>50</v>
      </c>
      <c r="J226" t="s">
        <v>38</v>
      </c>
      <c r="K226" t="s">
        <v>39</v>
      </c>
      <c r="L226">
        <v>1400000000</v>
      </c>
      <c r="M226">
        <v>48</v>
      </c>
    </row>
    <row r="227" spans="1:13" x14ac:dyDescent="0.3">
      <c r="A227" t="s">
        <v>90</v>
      </c>
      <c r="B227" t="s">
        <v>41</v>
      </c>
      <c r="C227" t="s">
        <v>32</v>
      </c>
      <c r="D227" t="s">
        <v>33</v>
      </c>
      <c r="E227">
        <v>2022</v>
      </c>
      <c r="F227" t="s">
        <v>60</v>
      </c>
      <c r="G227" t="s">
        <v>61</v>
      </c>
      <c r="H227" t="s">
        <v>36</v>
      </c>
      <c r="J227" t="s">
        <v>38</v>
      </c>
      <c r="K227" t="s">
        <v>39</v>
      </c>
      <c r="L227">
        <v>30000000</v>
      </c>
      <c r="M227">
        <v>50</v>
      </c>
    </row>
    <row r="228" spans="1:13" x14ac:dyDescent="0.3">
      <c r="A228" t="s">
        <v>90</v>
      </c>
      <c r="B228" t="s">
        <v>41</v>
      </c>
      <c r="C228" t="s">
        <v>32</v>
      </c>
      <c r="D228" t="s">
        <v>33</v>
      </c>
      <c r="E228">
        <v>2023</v>
      </c>
      <c r="F228" t="s">
        <v>60</v>
      </c>
      <c r="G228" t="s">
        <v>61</v>
      </c>
      <c r="H228" t="s">
        <v>36</v>
      </c>
      <c r="J228" t="s">
        <v>38</v>
      </c>
      <c r="K228" t="s">
        <v>39</v>
      </c>
      <c r="L228">
        <v>30000000</v>
      </c>
      <c r="M228">
        <v>50</v>
      </c>
    </row>
    <row r="229" spans="1:13" x14ac:dyDescent="0.3">
      <c r="A229" t="s">
        <v>90</v>
      </c>
      <c r="B229" t="s">
        <v>41</v>
      </c>
      <c r="C229" t="s">
        <v>32</v>
      </c>
      <c r="D229" t="s">
        <v>33</v>
      </c>
      <c r="E229">
        <v>2024</v>
      </c>
      <c r="F229" t="s">
        <v>60</v>
      </c>
      <c r="G229" t="s">
        <v>61</v>
      </c>
      <c r="H229" t="s">
        <v>36</v>
      </c>
      <c r="J229" t="s">
        <v>38</v>
      </c>
      <c r="K229" t="s">
        <v>39</v>
      </c>
      <c r="L229">
        <v>30000000</v>
      </c>
      <c r="M229">
        <v>50</v>
      </c>
    </row>
    <row r="230" spans="1:13" x14ac:dyDescent="0.3">
      <c r="A230" t="s">
        <v>90</v>
      </c>
      <c r="B230" t="s">
        <v>41</v>
      </c>
      <c r="C230" t="s">
        <v>32</v>
      </c>
      <c r="D230" t="s">
        <v>33</v>
      </c>
      <c r="E230">
        <v>2025</v>
      </c>
      <c r="F230" t="s">
        <v>60</v>
      </c>
      <c r="G230" t="s">
        <v>61</v>
      </c>
      <c r="H230" t="s">
        <v>36</v>
      </c>
      <c r="J230" t="s">
        <v>38</v>
      </c>
      <c r="K230" t="s">
        <v>39</v>
      </c>
      <c r="L230">
        <v>30000000</v>
      </c>
      <c r="M230">
        <v>50</v>
      </c>
    </row>
    <row r="231" spans="1:13" x14ac:dyDescent="0.3">
      <c r="A231" t="s">
        <v>90</v>
      </c>
      <c r="B231" t="s">
        <v>41</v>
      </c>
      <c r="C231" t="s">
        <v>32</v>
      </c>
      <c r="D231" t="s">
        <v>33</v>
      </c>
      <c r="E231">
        <v>2026</v>
      </c>
      <c r="F231" t="s">
        <v>60</v>
      </c>
      <c r="G231" t="s">
        <v>61</v>
      </c>
      <c r="H231" t="s">
        <v>36</v>
      </c>
      <c r="J231" t="s">
        <v>38</v>
      </c>
      <c r="K231" t="s">
        <v>39</v>
      </c>
      <c r="L231">
        <v>30000000</v>
      </c>
      <c r="M231">
        <v>50</v>
      </c>
    </row>
    <row r="232" spans="1:13" x14ac:dyDescent="0.3">
      <c r="A232" t="s">
        <v>91</v>
      </c>
      <c r="B232" t="s">
        <v>92</v>
      </c>
      <c r="C232" t="s">
        <v>32</v>
      </c>
      <c r="D232" t="s">
        <v>33</v>
      </c>
      <c r="E232">
        <v>2022</v>
      </c>
      <c r="F232" t="s">
        <v>60</v>
      </c>
      <c r="G232" t="s">
        <v>61</v>
      </c>
      <c r="H232" t="s">
        <v>36</v>
      </c>
      <c r="J232" t="s">
        <v>93</v>
      </c>
      <c r="K232" t="s">
        <v>39</v>
      </c>
      <c r="L232">
        <v>5000000</v>
      </c>
      <c r="M232">
        <v>51</v>
      </c>
    </row>
    <row r="233" spans="1:13" x14ac:dyDescent="0.3">
      <c r="A233" t="s">
        <v>91</v>
      </c>
      <c r="B233" t="s">
        <v>92</v>
      </c>
      <c r="C233" t="s">
        <v>32</v>
      </c>
      <c r="D233" t="s">
        <v>33</v>
      </c>
      <c r="E233">
        <v>2023</v>
      </c>
      <c r="F233" t="s">
        <v>60</v>
      </c>
      <c r="G233" t="s">
        <v>61</v>
      </c>
      <c r="H233" t="s">
        <v>36</v>
      </c>
      <c r="J233" t="s">
        <v>93</v>
      </c>
      <c r="K233" t="s">
        <v>39</v>
      </c>
      <c r="L233">
        <v>5000000</v>
      </c>
      <c r="M233">
        <v>51</v>
      </c>
    </row>
    <row r="234" spans="1:13" x14ac:dyDescent="0.3">
      <c r="A234" t="s">
        <v>91</v>
      </c>
      <c r="B234" t="s">
        <v>92</v>
      </c>
      <c r="C234" t="s">
        <v>32</v>
      </c>
      <c r="D234" t="s">
        <v>33</v>
      </c>
      <c r="E234">
        <v>2024</v>
      </c>
      <c r="F234" t="s">
        <v>60</v>
      </c>
      <c r="G234" t="s">
        <v>61</v>
      </c>
      <c r="H234" t="s">
        <v>36</v>
      </c>
      <c r="J234" t="s">
        <v>93</v>
      </c>
      <c r="K234" t="s">
        <v>39</v>
      </c>
      <c r="L234">
        <v>5000000</v>
      </c>
      <c r="M234">
        <v>51</v>
      </c>
    </row>
    <row r="235" spans="1:13" x14ac:dyDescent="0.3">
      <c r="A235" t="s">
        <v>91</v>
      </c>
      <c r="B235" t="s">
        <v>92</v>
      </c>
      <c r="C235" t="s">
        <v>32</v>
      </c>
      <c r="D235" t="s">
        <v>33</v>
      </c>
      <c r="E235">
        <v>2025</v>
      </c>
      <c r="F235" t="s">
        <v>60</v>
      </c>
      <c r="G235" t="s">
        <v>61</v>
      </c>
      <c r="H235" t="s">
        <v>36</v>
      </c>
      <c r="J235" t="s">
        <v>93</v>
      </c>
      <c r="K235" t="s">
        <v>39</v>
      </c>
      <c r="L235">
        <v>5000000</v>
      </c>
      <c r="M235">
        <v>51</v>
      </c>
    </row>
    <row r="236" spans="1:13" x14ac:dyDescent="0.3">
      <c r="A236" t="s">
        <v>91</v>
      </c>
      <c r="B236" t="s">
        <v>92</v>
      </c>
      <c r="C236" t="s">
        <v>32</v>
      </c>
      <c r="D236" t="s">
        <v>33</v>
      </c>
      <c r="E236">
        <v>2026</v>
      </c>
      <c r="F236" t="s">
        <v>60</v>
      </c>
      <c r="G236" t="s">
        <v>61</v>
      </c>
      <c r="H236" t="s">
        <v>36</v>
      </c>
      <c r="J236" t="s">
        <v>93</v>
      </c>
      <c r="K236" t="s">
        <v>39</v>
      </c>
      <c r="L236">
        <v>5000000</v>
      </c>
      <c r="M236">
        <v>51</v>
      </c>
    </row>
    <row r="237" spans="1:13" x14ac:dyDescent="0.3">
      <c r="A237" t="s">
        <v>94</v>
      </c>
      <c r="B237" t="s">
        <v>95</v>
      </c>
      <c r="C237" t="s">
        <v>95</v>
      </c>
      <c r="D237" t="s">
        <v>33</v>
      </c>
      <c r="E237">
        <v>2022</v>
      </c>
      <c r="F237" t="s">
        <v>60</v>
      </c>
      <c r="G237" t="s">
        <v>61</v>
      </c>
      <c r="H237" t="s">
        <v>36</v>
      </c>
      <c r="J237" t="s">
        <v>93</v>
      </c>
      <c r="K237" t="s">
        <v>39</v>
      </c>
      <c r="L237">
        <v>195000000</v>
      </c>
      <c r="M237">
        <v>52</v>
      </c>
    </row>
    <row r="238" spans="1:13" x14ac:dyDescent="0.3">
      <c r="A238" t="s">
        <v>94</v>
      </c>
      <c r="B238" t="s">
        <v>95</v>
      </c>
      <c r="C238" t="s">
        <v>95</v>
      </c>
      <c r="D238" t="s">
        <v>33</v>
      </c>
      <c r="E238">
        <v>2023</v>
      </c>
      <c r="F238" t="s">
        <v>60</v>
      </c>
      <c r="G238" t="s">
        <v>61</v>
      </c>
      <c r="H238" t="s">
        <v>36</v>
      </c>
      <c r="J238" t="s">
        <v>93</v>
      </c>
      <c r="K238" t="s">
        <v>39</v>
      </c>
      <c r="L238">
        <v>195000000</v>
      </c>
      <c r="M238">
        <v>52</v>
      </c>
    </row>
    <row r="239" spans="1:13" x14ac:dyDescent="0.3">
      <c r="A239" t="s">
        <v>94</v>
      </c>
      <c r="B239" t="s">
        <v>95</v>
      </c>
      <c r="C239" t="s">
        <v>95</v>
      </c>
      <c r="D239" t="s">
        <v>33</v>
      </c>
      <c r="E239">
        <v>2024</v>
      </c>
      <c r="F239" t="s">
        <v>60</v>
      </c>
      <c r="G239" t="s">
        <v>61</v>
      </c>
      <c r="H239" t="s">
        <v>36</v>
      </c>
      <c r="J239" t="s">
        <v>93</v>
      </c>
      <c r="K239" t="s">
        <v>39</v>
      </c>
      <c r="L239">
        <v>195000000</v>
      </c>
      <c r="M239">
        <v>52</v>
      </c>
    </row>
    <row r="240" spans="1:13" x14ac:dyDescent="0.3">
      <c r="A240" t="s">
        <v>94</v>
      </c>
      <c r="B240" t="s">
        <v>95</v>
      </c>
      <c r="C240" t="s">
        <v>95</v>
      </c>
      <c r="D240" t="s">
        <v>33</v>
      </c>
      <c r="E240">
        <v>2025</v>
      </c>
      <c r="F240" t="s">
        <v>60</v>
      </c>
      <c r="G240" t="s">
        <v>61</v>
      </c>
      <c r="H240" t="s">
        <v>36</v>
      </c>
      <c r="J240" t="s">
        <v>93</v>
      </c>
      <c r="K240" t="s">
        <v>39</v>
      </c>
      <c r="L240">
        <v>195000000</v>
      </c>
      <c r="M240">
        <v>52</v>
      </c>
    </row>
    <row r="241" spans="1:13" x14ac:dyDescent="0.3">
      <c r="A241" t="s">
        <v>94</v>
      </c>
      <c r="B241" t="s">
        <v>95</v>
      </c>
      <c r="C241" t="s">
        <v>95</v>
      </c>
      <c r="D241" t="s">
        <v>33</v>
      </c>
      <c r="E241">
        <v>2026</v>
      </c>
      <c r="F241" t="s">
        <v>60</v>
      </c>
      <c r="G241" t="s">
        <v>61</v>
      </c>
      <c r="H241" t="s">
        <v>36</v>
      </c>
      <c r="J241" t="s">
        <v>93</v>
      </c>
      <c r="K241" t="s">
        <v>39</v>
      </c>
      <c r="L241">
        <v>195000000</v>
      </c>
      <c r="M241">
        <v>52</v>
      </c>
    </row>
    <row r="242" spans="1:13" x14ac:dyDescent="0.3">
      <c r="A242" t="s">
        <v>94</v>
      </c>
      <c r="B242" t="s">
        <v>96</v>
      </c>
      <c r="C242" t="s">
        <v>95</v>
      </c>
      <c r="D242" t="s">
        <v>33</v>
      </c>
      <c r="E242">
        <v>2022</v>
      </c>
      <c r="F242" t="s">
        <v>60</v>
      </c>
      <c r="G242" t="s">
        <v>61</v>
      </c>
      <c r="H242" t="s">
        <v>36</v>
      </c>
      <c r="J242" t="s">
        <v>93</v>
      </c>
      <c r="K242" t="s">
        <v>39</v>
      </c>
      <c r="L242">
        <v>5000000</v>
      </c>
      <c r="M242">
        <v>53</v>
      </c>
    </row>
    <row r="243" spans="1:13" x14ac:dyDescent="0.3">
      <c r="A243" t="s">
        <v>94</v>
      </c>
      <c r="B243" t="s">
        <v>96</v>
      </c>
      <c r="C243" t="s">
        <v>95</v>
      </c>
      <c r="D243" t="s">
        <v>33</v>
      </c>
      <c r="E243">
        <v>2023</v>
      </c>
      <c r="F243" t="s">
        <v>60</v>
      </c>
      <c r="G243" t="s">
        <v>61</v>
      </c>
      <c r="H243" t="s">
        <v>36</v>
      </c>
      <c r="J243" t="s">
        <v>93</v>
      </c>
      <c r="K243" t="s">
        <v>39</v>
      </c>
      <c r="L243">
        <v>5000000</v>
      </c>
      <c r="M243">
        <v>53</v>
      </c>
    </row>
    <row r="244" spans="1:13" x14ac:dyDescent="0.3">
      <c r="A244" t="s">
        <v>94</v>
      </c>
      <c r="B244" t="s">
        <v>96</v>
      </c>
      <c r="C244" t="s">
        <v>95</v>
      </c>
      <c r="D244" t="s">
        <v>33</v>
      </c>
      <c r="E244">
        <v>2024</v>
      </c>
      <c r="F244" t="s">
        <v>60</v>
      </c>
      <c r="G244" t="s">
        <v>61</v>
      </c>
      <c r="H244" t="s">
        <v>36</v>
      </c>
      <c r="J244" t="s">
        <v>93</v>
      </c>
      <c r="K244" t="s">
        <v>39</v>
      </c>
      <c r="L244">
        <v>5000000</v>
      </c>
      <c r="M244">
        <v>53</v>
      </c>
    </row>
    <row r="245" spans="1:13" x14ac:dyDescent="0.3">
      <c r="A245" t="s">
        <v>94</v>
      </c>
      <c r="B245" t="s">
        <v>96</v>
      </c>
      <c r="C245" t="s">
        <v>95</v>
      </c>
      <c r="D245" t="s">
        <v>33</v>
      </c>
      <c r="E245">
        <v>2025</v>
      </c>
      <c r="F245" t="s">
        <v>60</v>
      </c>
      <c r="G245" t="s">
        <v>61</v>
      </c>
      <c r="H245" t="s">
        <v>36</v>
      </c>
      <c r="J245" t="s">
        <v>93</v>
      </c>
      <c r="K245" t="s">
        <v>39</v>
      </c>
      <c r="L245">
        <v>5000000</v>
      </c>
      <c r="M245">
        <v>53</v>
      </c>
    </row>
    <row r="246" spans="1:13" x14ac:dyDescent="0.3">
      <c r="A246" t="s">
        <v>94</v>
      </c>
      <c r="B246" t="s">
        <v>96</v>
      </c>
      <c r="C246" t="s">
        <v>95</v>
      </c>
      <c r="D246" t="s">
        <v>33</v>
      </c>
      <c r="E246">
        <v>2026</v>
      </c>
      <c r="F246" t="s">
        <v>60</v>
      </c>
      <c r="G246" t="s">
        <v>61</v>
      </c>
      <c r="H246" t="s">
        <v>36</v>
      </c>
      <c r="J246" t="s">
        <v>93</v>
      </c>
      <c r="K246" t="s">
        <v>39</v>
      </c>
      <c r="L246">
        <v>5000000</v>
      </c>
      <c r="M246">
        <v>53</v>
      </c>
    </row>
    <row r="247" spans="1:13" x14ac:dyDescent="0.3">
      <c r="A247" t="s">
        <v>97</v>
      </c>
      <c r="B247" t="s">
        <v>98</v>
      </c>
      <c r="C247" t="s">
        <v>99</v>
      </c>
      <c r="D247" t="s">
        <v>33</v>
      </c>
      <c r="E247">
        <v>2022</v>
      </c>
      <c r="F247" t="s">
        <v>60</v>
      </c>
      <c r="G247" t="s">
        <v>61</v>
      </c>
      <c r="H247" t="s">
        <v>36</v>
      </c>
      <c r="I247" t="s">
        <v>98</v>
      </c>
      <c r="J247" t="s">
        <v>93</v>
      </c>
      <c r="K247" t="s">
        <v>39</v>
      </c>
      <c r="L247">
        <v>20000000</v>
      </c>
      <c r="M247">
        <v>54</v>
      </c>
    </row>
    <row r="248" spans="1:13" x14ac:dyDescent="0.3">
      <c r="A248" t="s">
        <v>97</v>
      </c>
      <c r="B248" t="s">
        <v>98</v>
      </c>
      <c r="C248" t="s">
        <v>99</v>
      </c>
      <c r="D248" t="s">
        <v>33</v>
      </c>
      <c r="E248">
        <v>2023</v>
      </c>
      <c r="F248" t="s">
        <v>60</v>
      </c>
      <c r="G248" t="s">
        <v>61</v>
      </c>
      <c r="H248" t="s">
        <v>36</v>
      </c>
      <c r="I248" t="s">
        <v>98</v>
      </c>
      <c r="J248" t="s">
        <v>93</v>
      </c>
      <c r="K248" t="s">
        <v>39</v>
      </c>
      <c r="L248">
        <v>20000000</v>
      </c>
      <c r="M248">
        <v>54</v>
      </c>
    </row>
    <row r="249" spans="1:13" x14ac:dyDescent="0.3">
      <c r="A249" t="s">
        <v>97</v>
      </c>
      <c r="B249" t="s">
        <v>98</v>
      </c>
      <c r="C249" t="s">
        <v>99</v>
      </c>
      <c r="D249" t="s">
        <v>33</v>
      </c>
      <c r="E249">
        <v>2024</v>
      </c>
      <c r="F249" t="s">
        <v>60</v>
      </c>
      <c r="G249" t="s">
        <v>61</v>
      </c>
      <c r="H249" t="s">
        <v>36</v>
      </c>
      <c r="I249" t="s">
        <v>98</v>
      </c>
      <c r="J249" t="s">
        <v>93</v>
      </c>
      <c r="K249" t="s">
        <v>39</v>
      </c>
      <c r="L249">
        <v>20000000</v>
      </c>
      <c r="M249">
        <v>54</v>
      </c>
    </row>
    <row r="250" spans="1:13" x14ac:dyDescent="0.3">
      <c r="A250" t="s">
        <v>97</v>
      </c>
      <c r="B250" t="s">
        <v>98</v>
      </c>
      <c r="C250" t="s">
        <v>99</v>
      </c>
      <c r="D250" t="s">
        <v>33</v>
      </c>
      <c r="E250">
        <v>2025</v>
      </c>
      <c r="F250" t="s">
        <v>60</v>
      </c>
      <c r="G250" t="s">
        <v>61</v>
      </c>
      <c r="H250" t="s">
        <v>36</v>
      </c>
      <c r="I250" t="s">
        <v>98</v>
      </c>
      <c r="J250" t="s">
        <v>93</v>
      </c>
      <c r="K250" t="s">
        <v>39</v>
      </c>
      <c r="L250">
        <v>20000000</v>
      </c>
      <c r="M250">
        <v>54</v>
      </c>
    </row>
    <row r="251" spans="1:13" x14ac:dyDescent="0.3">
      <c r="A251" t="s">
        <v>97</v>
      </c>
      <c r="B251" t="s">
        <v>98</v>
      </c>
      <c r="C251" t="s">
        <v>99</v>
      </c>
      <c r="D251" t="s">
        <v>33</v>
      </c>
      <c r="E251">
        <v>2026</v>
      </c>
      <c r="F251" t="s">
        <v>60</v>
      </c>
      <c r="G251" t="s">
        <v>61</v>
      </c>
      <c r="H251" t="s">
        <v>36</v>
      </c>
      <c r="I251" t="s">
        <v>98</v>
      </c>
      <c r="J251" t="s">
        <v>93</v>
      </c>
      <c r="K251" t="s">
        <v>39</v>
      </c>
      <c r="L251">
        <v>20000000</v>
      </c>
      <c r="M251">
        <v>54</v>
      </c>
    </row>
    <row r="252" spans="1:13" x14ac:dyDescent="0.3">
      <c r="A252" t="s">
        <v>100</v>
      </c>
      <c r="B252" t="s">
        <v>101</v>
      </c>
      <c r="C252" t="s">
        <v>32</v>
      </c>
      <c r="D252" t="s">
        <v>33</v>
      </c>
      <c r="E252">
        <v>2022</v>
      </c>
      <c r="F252" t="s">
        <v>60</v>
      </c>
      <c r="G252" t="s">
        <v>61</v>
      </c>
      <c r="H252" t="s">
        <v>36</v>
      </c>
      <c r="J252" t="s">
        <v>93</v>
      </c>
      <c r="K252" t="s">
        <v>39</v>
      </c>
      <c r="L252">
        <v>50000000</v>
      </c>
      <c r="M252">
        <v>55</v>
      </c>
    </row>
    <row r="253" spans="1:13" x14ac:dyDescent="0.3">
      <c r="A253" t="s">
        <v>100</v>
      </c>
      <c r="B253" t="s">
        <v>101</v>
      </c>
      <c r="C253" t="s">
        <v>32</v>
      </c>
      <c r="D253" t="s">
        <v>33</v>
      </c>
      <c r="E253">
        <v>2023</v>
      </c>
      <c r="F253" t="s">
        <v>60</v>
      </c>
      <c r="G253" t="s">
        <v>61</v>
      </c>
      <c r="H253" t="s">
        <v>36</v>
      </c>
      <c r="J253" t="s">
        <v>93</v>
      </c>
      <c r="K253" t="s">
        <v>39</v>
      </c>
      <c r="L253">
        <v>50000000</v>
      </c>
      <c r="M253">
        <v>55</v>
      </c>
    </row>
    <row r="254" spans="1:13" x14ac:dyDescent="0.3">
      <c r="A254" t="s">
        <v>100</v>
      </c>
      <c r="B254" t="s">
        <v>101</v>
      </c>
      <c r="C254" t="s">
        <v>32</v>
      </c>
      <c r="D254" t="s">
        <v>33</v>
      </c>
      <c r="E254">
        <v>2024</v>
      </c>
      <c r="F254" t="s">
        <v>60</v>
      </c>
      <c r="G254" t="s">
        <v>61</v>
      </c>
      <c r="H254" t="s">
        <v>36</v>
      </c>
      <c r="J254" t="s">
        <v>93</v>
      </c>
      <c r="K254" t="s">
        <v>39</v>
      </c>
      <c r="L254">
        <v>50000000</v>
      </c>
      <c r="M254">
        <v>55</v>
      </c>
    </row>
    <row r="255" spans="1:13" x14ac:dyDescent="0.3">
      <c r="A255" t="s">
        <v>100</v>
      </c>
      <c r="B255" t="s">
        <v>101</v>
      </c>
      <c r="C255" t="s">
        <v>32</v>
      </c>
      <c r="D255" t="s">
        <v>33</v>
      </c>
      <c r="E255">
        <v>2025</v>
      </c>
      <c r="F255" t="s">
        <v>60</v>
      </c>
      <c r="G255" t="s">
        <v>61</v>
      </c>
      <c r="H255" t="s">
        <v>36</v>
      </c>
      <c r="J255" t="s">
        <v>93</v>
      </c>
      <c r="K255" t="s">
        <v>39</v>
      </c>
      <c r="L255">
        <v>50000000</v>
      </c>
      <c r="M255">
        <v>55</v>
      </c>
    </row>
    <row r="256" spans="1:13" x14ac:dyDescent="0.3">
      <c r="A256" t="s">
        <v>100</v>
      </c>
      <c r="B256" t="s">
        <v>101</v>
      </c>
      <c r="C256" t="s">
        <v>32</v>
      </c>
      <c r="D256" t="s">
        <v>33</v>
      </c>
      <c r="E256">
        <v>2026</v>
      </c>
      <c r="F256" t="s">
        <v>60</v>
      </c>
      <c r="G256" t="s">
        <v>61</v>
      </c>
      <c r="H256" t="s">
        <v>36</v>
      </c>
      <c r="J256" t="s">
        <v>93</v>
      </c>
      <c r="K256" t="s">
        <v>39</v>
      </c>
      <c r="L256">
        <v>50000000</v>
      </c>
      <c r="M256">
        <v>55</v>
      </c>
    </row>
    <row r="257" spans="1:13" x14ac:dyDescent="0.3">
      <c r="A257" t="s">
        <v>102</v>
      </c>
      <c r="B257" t="s">
        <v>103</v>
      </c>
      <c r="C257" t="s">
        <v>32</v>
      </c>
      <c r="D257" t="s">
        <v>33</v>
      </c>
      <c r="E257">
        <v>2022</v>
      </c>
      <c r="F257" t="s">
        <v>60</v>
      </c>
      <c r="G257" t="s">
        <v>61</v>
      </c>
      <c r="H257" t="s">
        <v>36</v>
      </c>
      <c r="J257" t="s">
        <v>93</v>
      </c>
      <c r="K257" t="s">
        <v>39</v>
      </c>
      <c r="L257">
        <v>2000000</v>
      </c>
      <c r="M257">
        <v>56</v>
      </c>
    </row>
    <row r="258" spans="1:13" x14ac:dyDescent="0.3">
      <c r="A258" t="s">
        <v>102</v>
      </c>
      <c r="B258" t="s">
        <v>103</v>
      </c>
      <c r="C258" t="s">
        <v>32</v>
      </c>
      <c r="D258" t="s">
        <v>33</v>
      </c>
      <c r="E258">
        <v>2023</v>
      </c>
      <c r="F258" t="s">
        <v>60</v>
      </c>
      <c r="G258" t="s">
        <v>61</v>
      </c>
      <c r="H258" t="s">
        <v>36</v>
      </c>
      <c r="J258" t="s">
        <v>93</v>
      </c>
      <c r="K258" t="s">
        <v>39</v>
      </c>
      <c r="L258">
        <v>2000000</v>
      </c>
      <c r="M258">
        <v>56</v>
      </c>
    </row>
    <row r="259" spans="1:13" x14ac:dyDescent="0.3">
      <c r="A259" t="s">
        <v>102</v>
      </c>
      <c r="B259" t="s">
        <v>103</v>
      </c>
      <c r="C259" t="s">
        <v>32</v>
      </c>
      <c r="D259" t="s">
        <v>33</v>
      </c>
      <c r="E259">
        <v>2024</v>
      </c>
      <c r="F259" t="s">
        <v>60</v>
      </c>
      <c r="G259" t="s">
        <v>61</v>
      </c>
      <c r="H259" t="s">
        <v>36</v>
      </c>
      <c r="J259" t="s">
        <v>93</v>
      </c>
      <c r="K259" t="s">
        <v>39</v>
      </c>
      <c r="L259">
        <v>2000000</v>
      </c>
      <c r="M259">
        <v>56</v>
      </c>
    </row>
    <row r="260" spans="1:13" x14ac:dyDescent="0.3">
      <c r="A260" t="s">
        <v>102</v>
      </c>
      <c r="B260" t="s">
        <v>103</v>
      </c>
      <c r="C260" t="s">
        <v>32</v>
      </c>
      <c r="D260" t="s">
        <v>33</v>
      </c>
      <c r="E260">
        <v>2025</v>
      </c>
      <c r="F260" t="s">
        <v>60</v>
      </c>
      <c r="G260" t="s">
        <v>61</v>
      </c>
      <c r="H260" t="s">
        <v>36</v>
      </c>
      <c r="J260" t="s">
        <v>93</v>
      </c>
      <c r="K260" t="s">
        <v>39</v>
      </c>
      <c r="L260">
        <v>2000000</v>
      </c>
      <c r="M260">
        <v>56</v>
      </c>
    </row>
    <row r="261" spans="1:13" x14ac:dyDescent="0.3">
      <c r="A261" t="s">
        <v>102</v>
      </c>
      <c r="B261" t="s">
        <v>103</v>
      </c>
      <c r="C261" t="s">
        <v>32</v>
      </c>
      <c r="D261" t="s">
        <v>33</v>
      </c>
      <c r="E261">
        <v>2026</v>
      </c>
      <c r="F261" t="s">
        <v>60</v>
      </c>
      <c r="G261" t="s">
        <v>61</v>
      </c>
      <c r="H261" t="s">
        <v>36</v>
      </c>
      <c r="J261" t="s">
        <v>93</v>
      </c>
      <c r="K261" t="s">
        <v>39</v>
      </c>
      <c r="L261">
        <v>2000000</v>
      </c>
      <c r="M261">
        <v>56</v>
      </c>
    </row>
    <row r="262" spans="1:13" x14ac:dyDescent="0.3">
      <c r="A262" t="s">
        <v>104</v>
      </c>
      <c r="B262" t="s">
        <v>105</v>
      </c>
      <c r="C262" t="s">
        <v>32</v>
      </c>
      <c r="D262" t="s">
        <v>33</v>
      </c>
      <c r="E262">
        <v>2022</v>
      </c>
      <c r="F262" t="s">
        <v>60</v>
      </c>
      <c r="G262" t="s">
        <v>61</v>
      </c>
      <c r="H262" t="s">
        <v>36</v>
      </c>
      <c r="J262" t="s">
        <v>93</v>
      </c>
      <c r="K262" t="s">
        <v>39</v>
      </c>
      <c r="L262">
        <v>200000000</v>
      </c>
      <c r="M262">
        <v>57</v>
      </c>
    </row>
    <row r="263" spans="1:13" x14ac:dyDescent="0.3">
      <c r="A263" t="s">
        <v>104</v>
      </c>
      <c r="B263" t="s">
        <v>105</v>
      </c>
      <c r="C263" t="s">
        <v>32</v>
      </c>
      <c r="D263" t="s">
        <v>33</v>
      </c>
      <c r="E263">
        <v>2023</v>
      </c>
      <c r="F263" t="s">
        <v>60</v>
      </c>
      <c r="G263" t="s">
        <v>61</v>
      </c>
      <c r="H263" t="s">
        <v>36</v>
      </c>
      <c r="J263" t="s">
        <v>93</v>
      </c>
      <c r="K263" t="s">
        <v>39</v>
      </c>
      <c r="L263">
        <v>200000000</v>
      </c>
      <c r="M263">
        <v>57</v>
      </c>
    </row>
    <row r="264" spans="1:13" x14ac:dyDescent="0.3">
      <c r="A264" t="s">
        <v>104</v>
      </c>
      <c r="B264" t="s">
        <v>105</v>
      </c>
      <c r="C264" t="s">
        <v>32</v>
      </c>
      <c r="D264" t="s">
        <v>33</v>
      </c>
      <c r="E264">
        <v>2024</v>
      </c>
      <c r="F264" t="s">
        <v>60</v>
      </c>
      <c r="G264" t="s">
        <v>61</v>
      </c>
      <c r="H264" t="s">
        <v>36</v>
      </c>
      <c r="J264" t="s">
        <v>93</v>
      </c>
      <c r="K264" t="s">
        <v>39</v>
      </c>
      <c r="L264">
        <v>200000000</v>
      </c>
      <c r="M264">
        <v>57</v>
      </c>
    </row>
    <row r="265" spans="1:13" x14ac:dyDescent="0.3">
      <c r="A265" t="s">
        <v>104</v>
      </c>
      <c r="B265" t="s">
        <v>105</v>
      </c>
      <c r="C265" t="s">
        <v>32</v>
      </c>
      <c r="D265" t="s">
        <v>33</v>
      </c>
      <c r="E265">
        <v>2025</v>
      </c>
      <c r="F265" t="s">
        <v>60</v>
      </c>
      <c r="G265" t="s">
        <v>61</v>
      </c>
      <c r="H265" t="s">
        <v>36</v>
      </c>
      <c r="J265" t="s">
        <v>93</v>
      </c>
      <c r="K265" t="s">
        <v>39</v>
      </c>
      <c r="L265">
        <v>200000000</v>
      </c>
      <c r="M265">
        <v>57</v>
      </c>
    </row>
    <row r="266" spans="1:13" x14ac:dyDescent="0.3">
      <c r="A266" t="s">
        <v>104</v>
      </c>
      <c r="B266" t="s">
        <v>105</v>
      </c>
      <c r="C266" t="s">
        <v>32</v>
      </c>
      <c r="D266" t="s">
        <v>33</v>
      </c>
      <c r="E266">
        <v>2026</v>
      </c>
      <c r="F266" t="s">
        <v>60</v>
      </c>
      <c r="G266" t="s">
        <v>61</v>
      </c>
      <c r="H266" t="s">
        <v>36</v>
      </c>
      <c r="J266" t="s">
        <v>93</v>
      </c>
      <c r="K266" t="s">
        <v>39</v>
      </c>
      <c r="L266">
        <v>200000000</v>
      </c>
      <c r="M266">
        <v>57</v>
      </c>
    </row>
    <row r="267" spans="1:13" x14ac:dyDescent="0.3">
      <c r="A267" t="s">
        <v>106</v>
      </c>
      <c r="B267" t="s">
        <v>107</v>
      </c>
      <c r="C267" t="s">
        <v>108</v>
      </c>
      <c r="D267" t="s">
        <v>33</v>
      </c>
      <c r="E267">
        <v>2022</v>
      </c>
      <c r="F267" t="s">
        <v>60</v>
      </c>
      <c r="G267" t="s">
        <v>61</v>
      </c>
      <c r="H267" t="s">
        <v>36</v>
      </c>
      <c r="J267" t="s">
        <v>109</v>
      </c>
      <c r="K267" t="s">
        <v>110</v>
      </c>
      <c r="L267">
        <v>50000000</v>
      </c>
      <c r="M267">
        <v>60</v>
      </c>
    </row>
    <row r="268" spans="1:13" x14ac:dyDescent="0.3">
      <c r="A268" t="s">
        <v>106</v>
      </c>
      <c r="B268" t="s">
        <v>107</v>
      </c>
      <c r="C268" t="s">
        <v>108</v>
      </c>
      <c r="D268" t="s">
        <v>33</v>
      </c>
      <c r="E268">
        <v>2023</v>
      </c>
      <c r="F268" t="s">
        <v>60</v>
      </c>
      <c r="G268" t="s">
        <v>61</v>
      </c>
      <c r="H268" t="s">
        <v>36</v>
      </c>
      <c r="J268" t="s">
        <v>109</v>
      </c>
      <c r="K268" t="s">
        <v>110</v>
      </c>
      <c r="L268">
        <v>52000000</v>
      </c>
      <c r="M268">
        <v>60</v>
      </c>
    </row>
    <row r="269" spans="1:13" x14ac:dyDescent="0.3">
      <c r="A269" t="s">
        <v>106</v>
      </c>
      <c r="B269" t="s">
        <v>107</v>
      </c>
      <c r="C269" t="s">
        <v>108</v>
      </c>
      <c r="D269" t="s">
        <v>33</v>
      </c>
      <c r="E269">
        <v>2024</v>
      </c>
      <c r="F269" t="s">
        <v>60</v>
      </c>
      <c r="G269" t="s">
        <v>61</v>
      </c>
      <c r="H269" t="s">
        <v>36</v>
      </c>
      <c r="J269" t="s">
        <v>109</v>
      </c>
      <c r="K269" t="s">
        <v>110</v>
      </c>
      <c r="L269">
        <v>54000000</v>
      </c>
      <c r="M269">
        <v>60</v>
      </c>
    </row>
    <row r="270" spans="1:13" x14ac:dyDescent="0.3">
      <c r="A270" t="s">
        <v>106</v>
      </c>
      <c r="B270" t="s">
        <v>107</v>
      </c>
      <c r="C270" t="s">
        <v>108</v>
      </c>
      <c r="D270" t="s">
        <v>33</v>
      </c>
      <c r="E270">
        <v>2025</v>
      </c>
      <c r="F270" t="s">
        <v>60</v>
      </c>
      <c r="G270" t="s">
        <v>61</v>
      </c>
      <c r="H270" t="s">
        <v>36</v>
      </c>
      <c r="J270" t="s">
        <v>109</v>
      </c>
      <c r="K270" t="s">
        <v>110</v>
      </c>
      <c r="L270">
        <v>56000000</v>
      </c>
      <c r="M270">
        <v>60</v>
      </c>
    </row>
    <row r="271" spans="1:13" x14ac:dyDescent="0.3">
      <c r="A271" t="s">
        <v>106</v>
      </c>
      <c r="B271" t="s">
        <v>107</v>
      </c>
      <c r="C271" t="s">
        <v>108</v>
      </c>
      <c r="D271" t="s">
        <v>33</v>
      </c>
      <c r="E271">
        <v>2026</v>
      </c>
      <c r="F271" t="s">
        <v>60</v>
      </c>
      <c r="G271" t="s">
        <v>61</v>
      </c>
      <c r="H271" t="s">
        <v>36</v>
      </c>
      <c r="J271" t="s">
        <v>109</v>
      </c>
      <c r="K271" t="s">
        <v>110</v>
      </c>
      <c r="L271">
        <v>58000000</v>
      </c>
      <c r="M271">
        <v>60</v>
      </c>
    </row>
    <row r="272" spans="1:13" x14ac:dyDescent="0.3">
      <c r="A272" t="s">
        <v>111</v>
      </c>
      <c r="B272" t="s">
        <v>112</v>
      </c>
      <c r="C272" t="s">
        <v>113</v>
      </c>
      <c r="D272" t="s">
        <v>33</v>
      </c>
      <c r="E272">
        <v>2022</v>
      </c>
      <c r="F272" t="s">
        <v>34</v>
      </c>
      <c r="G272" t="s">
        <v>35</v>
      </c>
      <c r="H272" t="s">
        <v>114</v>
      </c>
      <c r="I272" t="s">
        <v>113</v>
      </c>
      <c r="J272" t="s">
        <v>109</v>
      </c>
      <c r="K272" t="s">
        <v>115</v>
      </c>
      <c r="L272">
        <v>360000000</v>
      </c>
      <c r="M272">
        <v>78</v>
      </c>
    </row>
    <row r="273" spans="1:13" x14ac:dyDescent="0.3">
      <c r="A273" t="s">
        <v>111</v>
      </c>
      <c r="B273" t="s">
        <v>112</v>
      </c>
      <c r="C273" t="s">
        <v>113</v>
      </c>
      <c r="D273" t="s">
        <v>33</v>
      </c>
      <c r="E273">
        <v>2023</v>
      </c>
      <c r="F273" t="s">
        <v>34</v>
      </c>
      <c r="G273" t="s">
        <v>35</v>
      </c>
      <c r="H273" t="s">
        <v>114</v>
      </c>
      <c r="I273" t="s">
        <v>113</v>
      </c>
      <c r="J273" t="s">
        <v>109</v>
      </c>
      <c r="K273" t="s">
        <v>115</v>
      </c>
      <c r="L273">
        <v>367500000</v>
      </c>
      <c r="M273">
        <v>78</v>
      </c>
    </row>
    <row r="274" spans="1:13" x14ac:dyDescent="0.3">
      <c r="A274" t="s">
        <v>111</v>
      </c>
      <c r="B274" t="s">
        <v>112</v>
      </c>
      <c r="C274" t="s">
        <v>113</v>
      </c>
      <c r="D274" t="s">
        <v>33</v>
      </c>
      <c r="E274">
        <v>2024</v>
      </c>
      <c r="F274" t="s">
        <v>34</v>
      </c>
      <c r="G274" t="s">
        <v>35</v>
      </c>
      <c r="H274" t="s">
        <v>114</v>
      </c>
      <c r="I274" t="s">
        <v>113</v>
      </c>
      <c r="J274" t="s">
        <v>109</v>
      </c>
      <c r="K274" t="s">
        <v>115</v>
      </c>
      <c r="L274">
        <v>375000000</v>
      </c>
      <c r="M274">
        <v>78</v>
      </c>
    </row>
    <row r="275" spans="1:13" x14ac:dyDescent="0.3">
      <c r="A275" t="s">
        <v>111</v>
      </c>
      <c r="B275" t="s">
        <v>112</v>
      </c>
      <c r="C275" t="s">
        <v>113</v>
      </c>
      <c r="D275" t="s">
        <v>33</v>
      </c>
      <c r="E275">
        <v>2025</v>
      </c>
      <c r="F275" t="s">
        <v>34</v>
      </c>
      <c r="G275" t="s">
        <v>35</v>
      </c>
      <c r="H275" t="s">
        <v>114</v>
      </c>
      <c r="I275" t="s">
        <v>113</v>
      </c>
      <c r="J275" t="s">
        <v>109</v>
      </c>
      <c r="K275" t="s">
        <v>115</v>
      </c>
      <c r="L275">
        <v>382500000</v>
      </c>
      <c r="M275">
        <v>78</v>
      </c>
    </row>
    <row r="276" spans="1:13" x14ac:dyDescent="0.3">
      <c r="A276" t="s">
        <v>111</v>
      </c>
      <c r="B276" t="s">
        <v>112</v>
      </c>
      <c r="C276" t="s">
        <v>113</v>
      </c>
      <c r="D276" t="s">
        <v>33</v>
      </c>
      <c r="E276">
        <v>2026</v>
      </c>
      <c r="F276" t="s">
        <v>34</v>
      </c>
      <c r="G276" t="s">
        <v>35</v>
      </c>
      <c r="H276" t="s">
        <v>114</v>
      </c>
      <c r="I276" t="s">
        <v>113</v>
      </c>
      <c r="J276" t="s">
        <v>109</v>
      </c>
      <c r="K276" t="s">
        <v>115</v>
      </c>
      <c r="L276">
        <v>390000000</v>
      </c>
      <c r="M276">
        <v>78</v>
      </c>
    </row>
    <row r="277" spans="1:13" x14ac:dyDescent="0.3">
      <c r="A277" t="s">
        <v>111</v>
      </c>
      <c r="B277" t="s">
        <v>116</v>
      </c>
      <c r="C277" t="s">
        <v>113</v>
      </c>
      <c r="D277" t="s">
        <v>33</v>
      </c>
      <c r="E277">
        <v>2022</v>
      </c>
      <c r="F277" t="s">
        <v>34</v>
      </c>
      <c r="G277" t="s">
        <v>35</v>
      </c>
      <c r="H277" t="s">
        <v>114</v>
      </c>
      <c r="I277" t="s">
        <v>117</v>
      </c>
      <c r="J277" t="s">
        <v>109</v>
      </c>
      <c r="K277" t="s">
        <v>115</v>
      </c>
      <c r="L277">
        <v>390500000</v>
      </c>
      <c r="M277">
        <v>79</v>
      </c>
    </row>
    <row r="278" spans="1:13" x14ac:dyDescent="0.3">
      <c r="A278" t="s">
        <v>111</v>
      </c>
      <c r="B278" t="s">
        <v>116</v>
      </c>
      <c r="C278" t="s">
        <v>113</v>
      </c>
      <c r="D278" t="s">
        <v>33</v>
      </c>
      <c r="E278">
        <v>2023</v>
      </c>
      <c r="F278" t="s">
        <v>34</v>
      </c>
      <c r="G278" t="s">
        <v>35</v>
      </c>
      <c r="H278" t="s">
        <v>114</v>
      </c>
      <c r="I278" t="s">
        <v>117</v>
      </c>
      <c r="J278" t="s">
        <v>109</v>
      </c>
      <c r="K278" t="s">
        <v>115</v>
      </c>
      <c r="L278">
        <v>398500000</v>
      </c>
      <c r="M278">
        <v>79</v>
      </c>
    </row>
    <row r="279" spans="1:13" x14ac:dyDescent="0.3">
      <c r="A279" t="s">
        <v>111</v>
      </c>
      <c r="B279" t="s">
        <v>116</v>
      </c>
      <c r="C279" t="s">
        <v>113</v>
      </c>
      <c r="D279" t="s">
        <v>33</v>
      </c>
      <c r="E279">
        <v>2024</v>
      </c>
      <c r="F279" t="s">
        <v>34</v>
      </c>
      <c r="G279" t="s">
        <v>35</v>
      </c>
      <c r="H279" t="s">
        <v>114</v>
      </c>
      <c r="I279" t="s">
        <v>117</v>
      </c>
      <c r="J279" t="s">
        <v>109</v>
      </c>
      <c r="K279" t="s">
        <v>115</v>
      </c>
      <c r="L279">
        <v>406500000</v>
      </c>
      <c r="M279">
        <v>79</v>
      </c>
    </row>
    <row r="280" spans="1:13" x14ac:dyDescent="0.3">
      <c r="A280" t="s">
        <v>111</v>
      </c>
      <c r="B280" t="s">
        <v>116</v>
      </c>
      <c r="C280" t="s">
        <v>113</v>
      </c>
      <c r="D280" t="s">
        <v>33</v>
      </c>
      <c r="E280">
        <v>2025</v>
      </c>
      <c r="F280" t="s">
        <v>34</v>
      </c>
      <c r="G280" t="s">
        <v>35</v>
      </c>
      <c r="H280" t="s">
        <v>114</v>
      </c>
      <c r="I280" t="s">
        <v>117</v>
      </c>
      <c r="J280" t="s">
        <v>109</v>
      </c>
      <c r="K280" t="s">
        <v>115</v>
      </c>
      <c r="L280">
        <v>414500000</v>
      </c>
      <c r="M280">
        <v>79</v>
      </c>
    </row>
    <row r="281" spans="1:13" x14ac:dyDescent="0.3">
      <c r="A281" t="s">
        <v>111</v>
      </c>
      <c r="B281" t="s">
        <v>116</v>
      </c>
      <c r="C281" t="s">
        <v>113</v>
      </c>
      <c r="D281" t="s">
        <v>33</v>
      </c>
      <c r="E281">
        <v>2026</v>
      </c>
      <c r="F281" t="s">
        <v>34</v>
      </c>
      <c r="G281" t="s">
        <v>35</v>
      </c>
      <c r="H281" t="s">
        <v>114</v>
      </c>
      <c r="I281" t="s">
        <v>117</v>
      </c>
      <c r="J281" t="s">
        <v>109</v>
      </c>
      <c r="K281" t="s">
        <v>115</v>
      </c>
      <c r="L281">
        <v>422500000</v>
      </c>
      <c r="M281">
        <v>79</v>
      </c>
    </row>
    <row r="282" spans="1:13" x14ac:dyDescent="0.3">
      <c r="A282" t="s">
        <v>111</v>
      </c>
      <c r="B282" t="s">
        <v>116</v>
      </c>
      <c r="C282" t="s">
        <v>113</v>
      </c>
      <c r="D282" t="s">
        <v>33</v>
      </c>
      <c r="E282">
        <v>2022</v>
      </c>
      <c r="F282" t="s">
        <v>34</v>
      </c>
      <c r="G282" t="s">
        <v>35</v>
      </c>
      <c r="H282" t="s">
        <v>114</v>
      </c>
      <c r="I282" t="s">
        <v>118</v>
      </c>
      <c r="J282" t="s">
        <v>109</v>
      </c>
      <c r="K282" t="s">
        <v>115</v>
      </c>
      <c r="L282">
        <v>57600000</v>
      </c>
      <c r="M282">
        <v>80</v>
      </c>
    </row>
    <row r="283" spans="1:13" x14ac:dyDescent="0.3">
      <c r="A283" t="s">
        <v>111</v>
      </c>
      <c r="B283" t="s">
        <v>116</v>
      </c>
      <c r="C283" t="s">
        <v>113</v>
      </c>
      <c r="D283" t="s">
        <v>33</v>
      </c>
      <c r="E283">
        <v>2023</v>
      </c>
      <c r="F283" t="s">
        <v>34</v>
      </c>
      <c r="G283" t="s">
        <v>35</v>
      </c>
      <c r="H283" t="s">
        <v>114</v>
      </c>
      <c r="I283" t="s">
        <v>118</v>
      </c>
      <c r="J283" t="s">
        <v>109</v>
      </c>
      <c r="K283" t="s">
        <v>115</v>
      </c>
      <c r="L283">
        <v>58800000</v>
      </c>
      <c r="M283">
        <v>80</v>
      </c>
    </row>
    <row r="284" spans="1:13" x14ac:dyDescent="0.3">
      <c r="A284" t="s">
        <v>111</v>
      </c>
      <c r="B284" t="s">
        <v>116</v>
      </c>
      <c r="C284" t="s">
        <v>113</v>
      </c>
      <c r="D284" t="s">
        <v>33</v>
      </c>
      <c r="E284">
        <v>2024</v>
      </c>
      <c r="F284" t="s">
        <v>34</v>
      </c>
      <c r="G284" t="s">
        <v>35</v>
      </c>
      <c r="H284" t="s">
        <v>114</v>
      </c>
      <c r="I284" t="s">
        <v>118</v>
      </c>
      <c r="J284" t="s">
        <v>109</v>
      </c>
      <c r="K284" t="s">
        <v>115</v>
      </c>
      <c r="L284">
        <v>60000000</v>
      </c>
      <c r="M284">
        <v>80</v>
      </c>
    </row>
    <row r="285" spans="1:13" x14ac:dyDescent="0.3">
      <c r="A285" t="s">
        <v>111</v>
      </c>
      <c r="B285" t="s">
        <v>116</v>
      </c>
      <c r="C285" t="s">
        <v>113</v>
      </c>
      <c r="D285" t="s">
        <v>33</v>
      </c>
      <c r="E285">
        <v>2025</v>
      </c>
      <c r="F285" t="s">
        <v>34</v>
      </c>
      <c r="G285" t="s">
        <v>35</v>
      </c>
      <c r="H285" t="s">
        <v>114</v>
      </c>
      <c r="I285" t="s">
        <v>118</v>
      </c>
      <c r="J285" t="s">
        <v>109</v>
      </c>
      <c r="K285" t="s">
        <v>115</v>
      </c>
      <c r="L285">
        <v>61200000</v>
      </c>
      <c r="M285">
        <v>80</v>
      </c>
    </row>
    <row r="286" spans="1:13" x14ac:dyDescent="0.3">
      <c r="A286" t="s">
        <v>111</v>
      </c>
      <c r="B286" t="s">
        <v>116</v>
      </c>
      <c r="C286" t="s">
        <v>113</v>
      </c>
      <c r="D286" t="s">
        <v>33</v>
      </c>
      <c r="E286">
        <v>2026</v>
      </c>
      <c r="F286" t="s">
        <v>34</v>
      </c>
      <c r="G286" t="s">
        <v>35</v>
      </c>
      <c r="H286" t="s">
        <v>114</v>
      </c>
      <c r="I286" t="s">
        <v>118</v>
      </c>
      <c r="J286" t="s">
        <v>109</v>
      </c>
      <c r="K286" t="s">
        <v>115</v>
      </c>
      <c r="L286">
        <v>62400000</v>
      </c>
      <c r="M286">
        <v>80</v>
      </c>
    </row>
    <row r="287" spans="1:13" x14ac:dyDescent="0.3">
      <c r="A287" t="s">
        <v>111</v>
      </c>
      <c r="B287" t="s">
        <v>116</v>
      </c>
      <c r="C287" t="s">
        <v>113</v>
      </c>
      <c r="D287" t="s">
        <v>33</v>
      </c>
      <c r="E287">
        <v>2022</v>
      </c>
      <c r="F287" t="s">
        <v>34</v>
      </c>
      <c r="G287" t="s">
        <v>35</v>
      </c>
      <c r="H287" t="s">
        <v>114</v>
      </c>
      <c r="I287" t="s">
        <v>119</v>
      </c>
      <c r="J287" t="s">
        <v>109</v>
      </c>
      <c r="K287" t="s">
        <v>115</v>
      </c>
      <c r="L287">
        <v>5000000</v>
      </c>
      <c r="M287">
        <v>81</v>
      </c>
    </row>
    <row r="288" spans="1:13" x14ac:dyDescent="0.3">
      <c r="A288" t="s">
        <v>111</v>
      </c>
      <c r="B288" t="s">
        <v>116</v>
      </c>
      <c r="C288" t="s">
        <v>113</v>
      </c>
      <c r="D288" t="s">
        <v>33</v>
      </c>
      <c r="E288">
        <v>2023</v>
      </c>
      <c r="F288" t="s">
        <v>34</v>
      </c>
      <c r="G288" t="s">
        <v>35</v>
      </c>
      <c r="H288" t="s">
        <v>114</v>
      </c>
      <c r="I288" t="s">
        <v>119</v>
      </c>
      <c r="J288" t="s">
        <v>109</v>
      </c>
      <c r="K288" t="s">
        <v>115</v>
      </c>
      <c r="L288">
        <v>5000000</v>
      </c>
      <c r="M288">
        <v>81</v>
      </c>
    </row>
    <row r="289" spans="1:13" x14ac:dyDescent="0.3">
      <c r="A289" t="s">
        <v>111</v>
      </c>
      <c r="B289" t="s">
        <v>116</v>
      </c>
      <c r="C289" t="s">
        <v>113</v>
      </c>
      <c r="D289" t="s">
        <v>33</v>
      </c>
      <c r="E289">
        <v>2024</v>
      </c>
      <c r="F289" t="s">
        <v>34</v>
      </c>
      <c r="G289" t="s">
        <v>35</v>
      </c>
      <c r="H289" t="s">
        <v>114</v>
      </c>
      <c r="I289" t="s">
        <v>119</v>
      </c>
      <c r="J289" t="s">
        <v>109</v>
      </c>
      <c r="K289" t="s">
        <v>115</v>
      </c>
      <c r="L289">
        <v>5000000</v>
      </c>
      <c r="M289">
        <v>81</v>
      </c>
    </row>
    <row r="290" spans="1:13" x14ac:dyDescent="0.3">
      <c r="A290" t="s">
        <v>111</v>
      </c>
      <c r="B290" t="s">
        <v>116</v>
      </c>
      <c r="C290" t="s">
        <v>113</v>
      </c>
      <c r="D290" t="s">
        <v>33</v>
      </c>
      <c r="E290">
        <v>2025</v>
      </c>
      <c r="F290" t="s">
        <v>34</v>
      </c>
      <c r="G290" t="s">
        <v>35</v>
      </c>
      <c r="H290" t="s">
        <v>114</v>
      </c>
      <c r="I290" t="s">
        <v>119</v>
      </c>
      <c r="J290" t="s">
        <v>109</v>
      </c>
      <c r="K290" t="s">
        <v>115</v>
      </c>
      <c r="L290">
        <v>5000000</v>
      </c>
      <c r="M290">
        <v>81</v>
      </c>
    </row>
    <row r="291" spans="1:13" x14ac:dyDescent="0.3">
      <c r="A291" t="s">
        <v>111</v>
      </c>
      <c r="B291" t="s">
        <v>116</v>
      </c>
      <c r="C291" t="s">
        <v>113</v>
      </c>
      <c r="D291" t="s">
        <v>33</v>
      </c>
      <c r="E291">
        <v>2026</v>
      </c>
      <c r="F291" t="s">
        <v>34</v>
      </c>
      <c r="G291" t="s">
        <v>35</v>
      </c>
      <c r="H291" t="s">
        <v>114</v>
      </c>
      <c r="I291" t="s">
        <v>119</v>
      </c>
      <c r="J291" t="s">
        <v>109</v>
      </c>
      <c r="K291" t="s">
        <v>115</v>
      </c>
      <c r="L291">
        <v>5000000</v>
      </c>
      <c r="M291">
        <v>81</v>
      </c>
    </row>
    <row r="292" spans="1:13" x14ac:dyDescent="0.3">
      <c r="A292" t="s">
        <v>111</v>
      </c>
      <c r="B292" t="s">
        <v>116</v>
      </c>
      <c r="C292" t="s">
        <v>113</v>
      </c>
      <c r="D292" t="s">
        <v>33</v>
      </c>
      <c r="E292">
        <v>2022</v>
      </c>
      <c r="F292" t="s">
        <v>34</v>
      </c>
      <c r="G292" t="s">
        <v>35</v>
      </c>
      <c r="H292" t="s">
        <v>114</v>
      </c>
      <c r="I292" t="s">
        <v>120</v>
      </c>
      <c r="J292" t="s">
        <v>109</v>
      </c>
      <c r="K292" t="s">
        <v>115</v>
      </c>
      <c r="L292">
        <v>1100000</v>
      </c>
      <c r="M292">
        <v>82</v>
      </c>
    </row>
    <row r="293" spans="1:13" x14ac:dyDescent="0.3">
      <c r="A293" t="s">
        <v>111</v>
      </c>
      <c r="B293" t="s">
        <v>116</v>
      </c>
      <c r="C293" t="s">
        <v>113</v>
      </c>
      <c r="D293" t="s">
        <v>33</v>
      </c>
      <c r="E293">
        <v>2023</v>
      </c>
      <c r="F293" t="s">
        <v>34</v>
      </c>
      <c r="G293" t="s">
        <v>35</v>
      </c>
      <c r="H293" t="s">
        <v>114</v>
      </c>
      <c r="I293" t="s">
        <v>120</v>
      </c>
      <c r="J293" t="s">
        <v>109</v>
      </c>
      <c r="K293" t="s">
        <v>115</v>
      </c>
      <c r="L293">
        <v>1200000</v>
      </c>
      <c r="M293">
        <v>82</v>
      </c>
    </row>
    <row r="294" spans="1:13" x14ac:dyDescent="0.3">
      <c r="A294" t="s">
        <v>111</v>
      </c>
      <c r="B294" t="s">
        <v>116</v>
      </c>
      <c r="C294" t="s">
        <v>113</v>
      </c>
      <c r="D294" t="s">
        <v>33</v>
      </c>
      <c r="E294">
        <v>2024</v>
      </c>
      <c r="F294" t="s">
        <v>34</v>
      </c>
      <c r="G294" t="s">
        <v>35</v>
      </c>
      <c r="H294" t="s">
        <v>114</v>
      </c>
      <c r="I294" t="s">
        <v>120</v>
      </c>
      <c r="J294" t="s">
        <v>109</v>
      </c>
      <c r="K294" t="s">
        <v>115</v>
      </c>
      <c r="L294">
        <v>1300000</v>
      </c>
      <c r="M294">
        <v>82</v>
      </c>
    </row>
    <row r="295" spans="1:13" x14ac:dyDescent="0.3">
      <c r="A295" t="s">
        <v>111</v>
      </c>
      <c r="B295" t="s">
        <v>116</v>
      </c>
      <c r="C295" t="s">
        <v>113</v>
      </c>
      <c r="D295" t="s">
        <v>33</v>
      </c>
      <c r="E295">
        <v>2025</v>
      </c>
      <c r="F295" t="s">
        <v>34</v>
      </c>
      <c r="G295" t="s">
        <v>35</v>
      </c>
      <c r="H295" t="s">
        <v>114</v>
      </c>
      <c r="I295" t="s">
        <v>120</v>
      </c>
      <c r="J295" t="s">
        <v>109</v>
      </c>
      <c r="K295" t="s">
        <v>115</v>
      </c>
      <c r="L295">
        <v>1400000</v>
      </c>
      <c r="M295">
        <v>82</v>
      </c>
    </row>
    <row r="296" spans="1:13" x14ac:dyDescent="0.3">
      <c r="A296" t="s">
        <v>111</v>
      </c>
      <c r="B296" t="s">
        <v>116</v>
      </c>
      <c r="C296" t="s">
        <v>113</v>
      </c>
      <c r="D296" t="s">
        <v>33</v>
      </c>
      <c r="E296">
        <v>2026</v>
      </c>
      <c r="F296" t="s">
        <v>34</v>
      </c>
      <c r="G296" t="s">
        <v>35</v>
      </c>
      <c r="H296" t="s">
        <v>114</v>
      </c>
      <c r="I296" t="s">
        <v>120</v>
      </c>
      <c r="J296" t="s">
        <v>109</v>
      </c>
      <c r="K296" t="s">
        <v>115</v>
      </c>
      <c r="L296">
        <v>1500000</v>
      </c>
      <c r="M296">
        <v>82</v>
      </c>
    </row>
    <row r="297" spans="1:13" x14ac:dyDescent="0.3">
      <c r="A297" t="s">
        <v>111</v>
      </c>
      <c r="B297" t="s">
        <v>116</v>
      </c>
      <c r="C297" t="s">
        <v>113</v>
      </c>
      <c r="D297" t="s">
        <v>33</v>
      </c>
      <c r="E297">
        <v>2022</v>
      </c>
      <c r="F297" t="s">
        <v>34</v>
      </c>
      <c r="G297" t="s">
        <v>35</v>
      </c>
      <c r="H297" t="s">
        <v>114</v>
      </c>
      <c r="I297" t="s">
        <v>121</v>
      </c>
      <c r="J297" t="s">
        <v>109</v>
      </c>
      <c r="K297" t="s">
        <v>115</v>
      </c>
      <c r="L297">
        <v>41800000</v>
      </c>
      <c r="M297">
        <v>83</v>
      </c>
    </row>
    <row r="298" spans="1:13" x14ac:dyDescent="0.3">
      <c r="A298" t="s">
        <v>111</v>
      </c>
      <c r="B298" t="s">
        <v>116</v>
      </c>
      <c r="C298" t="s">
        <v>113</v>
      </c>
      <c r="D298" t="s">
        <v>33</v>
      </c>
      <c r="E298">
        <v>2023</v>
      </c>
      <c r="F298" t="s">
        <v>34</v>
      </c>
      <c r="G298" t="s">
        <v>35</v>
      </c>
      <c r="H298" t="s">
        <v>114</v>
      </c>
      <c r="I298" t="s">
        <v>121</v>
      </c>
      <c r="J298" t="s">
        <v>109</v>
      </c>
      <c r="K298" t="s">
        <v>115</v>
      </c>
      <c r="L298">
        <v>42650000</v>
      </c>
      <c r="M298">
        <v>83</v>
      </c>
    </row>
    <row r="299" spans="1:13" x14ac:dyDescent="0.3">
      <c r="A299" t="s">
        <v>111</v>
      </c>
      <c r="B299" t="s">
        <v>116</v>
      </c>
      <c r="C299" t="s">
        <v>113</v>
      </c>
      <c r="D299" t="s">
        <v>33</v>
      </c>
      <c r="E299">
        <v>2024</v>
      </c>
      <c r="F299" t="s">
        <v>34</v>
      </c>
      <c r="G299" t="s">
        <v>35</v>
      </c>
      <c r="H299" t="s">
        <v>114</v>
      </c>
      <c r="I299" t="s">
        <v>121</v>
      </c>
      <c r="J299" t="s">
        <v>109</v>
      </c>
      <c r="K299" t="s">
        <v>115</v>
      </c>
      <c r="L299">
        <v>43500000</v>
      </c>
      <c r="M299">
        <v>83</v>
      </c>
    </row>
    <row r="300" spans="1:13" x14ac:dyDescent="0.3">
      <c r="A300" t="s">
        <v>111</v>
      </c>
      <c r="B300" t="s">
        <v>116</v>
      </c>
      <c r="C300" t="s">
        <v>113</v>
      </c>
      <c r="D300" t="s">
        <v>33</v>
      </c>
      <c r="E300">
        <v>2025</v>
      </c>
      <c r="F300" t="s">
        <v>34</v>
      </c>
      <c r="G300" t="s">
        <v>35</v>
      </c>
      <c r="H300" t="s">
        <v>114</v>
      </c>
      <c r="I300" t="s">
        <v>121</v>
      </c>
      <c r="J300" t="s">
        <v>109</v>
      </c>
      <c r="K300" t="s">
        <v>115</v>
      </c>
      <c r="L300">
        <v>44350000</v>
      </c>
      <c r="M300">
        <v>83</v>
      </c>
    </row>
    <row r="301" spans="1:13" x14ac:dyDescent="0.3">
      <c r="A301" t="s">
        <v>111</v>
      </c>
      <c r="B301" t="s">
        <v>116</v>
      </c>
      <c r="C301" t="s">
        <v>113</v>
      </c>
      <c r="D301" t="s">
        <v>33</v>
      </c>
      <c r="E301">
        <v>2026</v>
      </c>
      <c r="F301" t="s">
        <v>34</v>
      </c>
      <c r="G301" t="s">
        <v>35</v>
      </c>
      <c r="H301" t="s">
        <v>114</v>
      </c>
      <c r="I301" t="s">
        <v>121</v>
      </c>
      <c r="J301" t="s">
        <v>109</v>
      </c>
      <c r="K301" t="s">
        <v>115</v>
      </c>
      <c r="L301">
        <v>45200000</v>
      </c>
      <c r="M301">
        <v>83</v>
      </c>
    </row>
    <row r="302" spans="1:13" x14ac:dyDescent="0.3">
      <c r="A302" t="s">
        <v>122</v>
      </c>
      <c r="B302" t="s">
        <v>123</v>
      </c>
      <c r="C302" t="s">
        <v>124</v>
      </c>
      <c r="D302" t="s">
        <v>33</v>
      </c>
      <c r="E302">
        <v>2022</v>
      </c>
      <c r="F302" t="s">
        <v>34</v>
      </c>
      <c r="G302" t="s">
        <v>35</v>
      </c>
      <c r="H302" t="s">
        <v>114</v>
      </c>
      <c r="J302" t="s">
        <v>125</v>
      </c>
      <c r="K302" t="s">
        <v>126</v>
      </c>
      <c r="L302">
        <v>363400000</v>
      </c>
      <c r="M302">
        <v>84</v>
      </c>
    </row>
    <row r="303" spans="1:13" x14ac:dyDescent="0.3">
      <c r="A303" t="s">
        <v>122</v>
      </c>
      <c r="B303" t="s">
        <v>123</v>
      </c>
      <c r="C303" t="s">
        <v>124</v>
      </c>
      <c r="D303" t="s">
        <v>33</v>
      </c>
      <c r="E303">
        <v>2023</v>
      </c>
      <c r="F303" t="s">
        <v>34</v>
      </c>
      <c r="G303" t="s">
        <v>35</v>
      </c>
      <c r="H303" t="s">
        <v>114</v>
      </c>
      <c r="J303" t="s">
        <v>125</v>
      </c>
      <c r="K303" t="s">
        <v>126</v>
      </c>
      <c r="L303">
        <v>370900000</v>
      </c>
      <c r="M303">
        <v>84</v>
      </c>
    </row>
    <row r="304" spans="1:13" x14ac:dyDescent="0.3">
      <c r="A304" t="s">
        <v>122</v>
      </c>
      <c r="B304" t="s">
        <v>123</v>
      </c>
      <c r="C304" t="s">
        <v>124</v>
      </c>
      <c r="D304" t="s">
        <v>33</v>
      </c>
      <c r="E304">
        <v>2024</v>
      </c>
      <c r="F304" t="s">
        <v>34</v>
      </c>
      <c r="G304" t="s">
        <v>35</v>
      </c>
      <c r="H304" t="s">
        <v>114</v>
      </c>
      <c r="J304" t="s">
        <v>125</v>
      </c>
      <c r="K304" t="s">
        <v>126</v>
      </c>
      <c r="L304">
        <v>378400000</v>
      </c>
      <c r="M304">
        <v>84</v>
      </c>
    </row>
    <row r="305" spans="1:13" x14ac:dyDescent="0.3">
      <c r="A305" t="s">
        <v>122</v>
      </c>
      <c r="B305" t="s">
        <v>123</v>
      </c>
      <c r="C305" t="s">
        <v>124</v>
      </c>
      <c r="D305" t="s">
        <v>33</v>
      </c>
      <c r="E305">
        <v>2025</v>
      </c>
      <c r="F305" t="s">
        <v>34</v>
      </c>
      <c r="G305" t="s">
        <v>35</v>
      </c>
      <c r="H305" t="s">
        <v>114</v>
      </c>
      <c r="J305" t="s">
        <v>125</v>
      </c>
      <c r="K305" t="s">
        <v>126</v>
      </c>
      <c r="L305">
        <v>385900000</v>
      </c>
      <c r="M305">
        <v>84</v>
      </c>
    </row>
    <row r="306" spans="1:13" x14ac:dyDescent="0.3">
      <c r="A306" t="s">
        <v>122</v>
      </c>
      <c r="B306" t="s">
        <v>123</v>
      </c>
      <c r="C306" t="s">
        <v>124</v>
      </c>
      <c r="D306" t="s">
        <v>33</v>
      </c>
      <c r="E306">
        <v>2026</v>
      </c>
      <c r="F306" t="s">
        <v>34</v>
      </c>
      <c r="G306" t="s">
        <v>35</v>
      </c>
      <c r="H306" t="s">
        <v>114</v>
      </c>
      <c r="J306" t="s">
        <v>125</v>
      </c>
      <c r="K306" t="s">
        <v>126</v>
      </c>
      <c r="L306">
        <v>393400000</v>
      </c>
      <c r="M306">
        <v>84</v>
      </c>
    </row>
    <row r="307" spans="1:13" x14ac:dyDescent="0.3">
      <c r="A307" t="s">
        <v>122</v>
      </c>
      <c r="B307" t="s">
        <v>127</v>
      </c>
      <c r="C307" t="s">
        <v>124</v>
      </c>
      <c r="D307" t="s">
        <v>33</v>
      </c>
      <c r="E307">
        <v>2022</v>
      </c>
      <c r="F307" t="s">
        <v>34</v>
      </c>
      <c r="G307" t="s">
        <v>35</v>
      </c>
      <c r="H307" t="s">
        <v>114</v>
      </c>
      <c r="J307" t="s">
        <v>125</v>
      </c>
      <c r="K307" t="s">
        <v>126</v>
      </c>
      <c r="L307">
        <v>186000000</v>
      </c>
      <c r="M307">
        <v>85</v>
      </c>
    </row>
    <row r="308" spans="1:13" x14ac:dyDescent="0.3">
      <c r="A308" t="s">
        <v>122</v>
      </c>
      <c r="B308" t="s">
        <v>127</v>
      </c>
      <c r="C308" t="s">
        <v>124</v>
      </c>
      <c r="D308" t="s">
        <v>33</v>
      </c>
      <c r="E308">
        <v>2023</v>
      </c>
      <c r="F308" t="s">
        <v>34</v>
      </c>
      <c r="G308" t="s">
        <v>35</v>
      </c>
      <c r="H308" t="s">
        <v>114</v>
      </c>
      <c r="J308" t="s">
        <v>125</v>
      </c>
      <c r="K308" t="s">
        <v>126</v>
      </c>
      <c r="L308">
        <v>190000000</v>
      </c>
      <c r="M308">
        <v>85</v>
      </c>
    </row>
    <row r="309" spans="1:13" x14ac:dyDescent="0.3">
      <c r="A309" t="s">
        <v>122</v>
      </c>
      <c r="B309" t="s">
        <v>127</v>
      </c>
      <c r="C309" t="s">
        <v>124</v>
      </c>
      <c r="D309" t="s">
        <v>33</v>
      </c>
      <c r="E309">
        <v>2024</v>
      </c>
      <c r="F309" t="s">
        <v>34</v>
      </c>
      <c r="G309" t="s">
        <v>35</v>
      </c>
      <c r="H309" t="s">
        <v>114</v>
      </c>
      <c r="J309" t="s">
        <v>125</v>
      </c>
      <c r="K309" t="s">
        <v>126</v>
      </c>
      <c r="L309">
        <v>194000000</v>
      </c>
      <c r="M309">
        <v>85</v>
      </c>
    </row>
    <row r="310" spans="1:13" x14ac:dyDescent="0.3">
      <c r="A310" t="s">
        <v>122</v>
      </c>
      <c r="B310" t="s">
        <v>127</v>
      </c>
      <c r="C310" t="s">
        <v>124</v>
      </c>
      <c r="D310" t="s">
        <v>33</v>
      </c>
      <c r="E310">
        <v>2025</v>
      </c>
      <c r="F310" t="s">
        <v>34</v>
      </c>
      <c r="G310" t="s">
        <v>35</v>
      </c>
      <c r="H310" t="s">
        <v>114</v>
      </c>
      <c r="J310" t="s">
        <v>125</v>
      </c>
      <c r="K310" t="s">
        <v>126</v>
      </c>
      <c r="L310">
        <v>198000000</v>
      </c>
      <c r="M310">
        <v>85</v>
      </c>
    </row>
    <row r="311" spans="1:13" x14ac:dyDescent="0.3">
      <c r="A311" t="s">
        <v>122</v>
      </c>
      <c r="B311" t="s">
        <v>127</v>
      </c>
      <c r="C311" t="s">
        <v>124</v>
      </c>
      <c r="D311" t="s">
        <v>33</v>
      </c>
      <c r="E311">
        <v>2026</v>
      </c>
      <c r="F311" t="s">
        <v>34</v>
      </c>
      <c r="G311" t="s">
        <v>35</v>
      </c>
      <c r="H311" t="s">
        <v>114</v>
      </c>
      <c r="J311" t="s">
        <v>125</v>
      </c>
      <c r="K311" t="s">
        <v>126</v>
      </c>
      <c r="L311">
        <v>202000000</v>
      </c>
      <c r="M311">
        <v>85</v>
      </c>
    </row>
    <row r="312" spans="1:13" x14ac:dyDescent="0.3">
      <c r="A312" t="s">
        <v>122</v>
      </c>
      <c r="B312" t="s">
        <v>128</v>
      </c>
      <c r="C312" t="s">
        <v>124</v>
      </c>
      <c r="D312" t="s">
        <v>33</v>
      </c>
      <c r="E312">
        <v>2022</v>
      </c>
      <c r="F312" t="s">
        <v>34</v>
      </c>
      <c r="G312" t="s">
        <v>35</v>
      </c>
      <c r="H312" t="s">
        <v>114</v>
      </c>
      <c r="J312" t="s">
        <v>125</v>
      </c>
      <c r="K312" t="s">
        <v>126</v>
      </c>
      <c r="L312">
        <v>36400000</v>
      </c>
      <c r="M312">
        <v>86</v>
      </c>
    </row>
    <row r="313" spans="1:13" x14ac:dyDescent="0.3">
      <c r="A313" t="s">
        <v>122</v>
      </c>
      <c r="B313" t="s">
        <v>128</v>
      </c>
      <c r="C313" t="s">
        <v>124</v>
      </c>
      <c r="D313" t="s">
        <v>33</v>
      </c>
      <c r="E313">
        <v>2023</v>
      </c>
      <c r="F313" t="s">
        <v>34</v>
      </c>
      <c r="G313" t="s">
        <v>35</v>
      </c>
      <c r="H313" t="s">
        <v>114</v>
      </c>
      <c r="J313" t="s">
        <v>125</v>
      </c>
      <c r="K313" t="s">
        <v>126</v>
      </c>
      <c r="L313">
        <v>38300000</v>
      </c>
      <c r="M313">
        <v>86</v>
      </c>
    </row>
    <row r="314" spans="1:13" x14ac:dyDescent="0.3">
      <c r="A314" t="s">
        <v>122</v>
      </c>
      <c r="B314" t="s">
        <v>128</v>
      </c>
      <c r="C314" t="s">
        <v>124</v>
      </c>
      <c r="D314" t="s">
        <v>33</v>
      </c>
      <c r="E314">
        <v>2024</v>
      </c>
      <c r="F314" t="s">
        <v>34</v>
      </c>
      <c r="G314" t="s">
        <v>35</v>
      </c>
      <c r="H314" t="s">
        <v>114</v>
      </c>
      <c r="J314" t="s">
        <v>125</v>
      </c>
      <c r="K314" t="s">
        <v>126</v>
      </c>
      <c r="L314">
        <v>40300000</v>
      </c>
      <c r="M314">
        <v>86</v>
      </c>
    </row>
    <row r="315" spans="1:13" x14ac:dyDescent="0.3">
      <c r="A315" t="s">
        <v>122</v>
      </c>
      <c r="B315" t="s">
        <v>128</v>
      </c>
      <c r="C315" t="s">
        <v>124</v>
      </c>
      <c r="D315" t="s">
        <v>33</v>
      </c>
      <c r="E315">
        <v>2025</v>
      </c>
      <c r="F315" t="s">
        <v>34</v>
      </c>
      <c r="G315" t="s">
        <v>35</v>
      </c>
      <c r="H315" t="s">
        <v>114</v>
      </c>
      <c r="J315" t="s">
        <v>125</v>
      </c>
      <c r="K315" t="s">
        <v>126</v>
      </c>
      <c r="L315">
        <v>42300000</v>
      </c>
      <c r="M315">
        <v>86</v>
      </c>
    </row>
    <row r="316" spans="1:13" x14ac:dyDescent="0.3">
      <c r="A316" t="s">
        <v>122</v>
      </c>
      <c r="B316" t="s">
        <v>128</v>
      </c>
      <c r="C316" t="s">
        <v>124</v>
      </c>
      <c r="D316" t="s">
        <v>33</v>
      </c>
      <c r="E316">
        <v>2026</v>
      </c>
      <c r="F316" t="s">
        <v>34</v>
      </c>
      <c r="G316" t="s">
        <v>35</v>
      </c>
      <c r="H316" t="s">
        <v>114</v>
      </c>
      <c r="J316" t="s">
        <v>125</v>
      </c>
      <c r="K316" t="s">
        <v>126</v>
      </c>
      <c r="L316">
        <v>44300000</v>
      </c>
      <c r="M316">
        <v>86</v>
      </c>
    </row>
    <row r="317" spans="1:13" x14ac:dyDescent="0.3">
      <c r="A317" t="s">
        <v>122</v>
      </c>
      <c r="B317" t="s">
        <v>129</v>
      </c>
      <c r="C317" t="s">
        <v>124</v>
      </c>
      <c r="D317" t="s">
        <v>33</v>
      </c>
      <c r="E317">
        <v>2022</v>
      </c>
      <c r="F317" t="s">
        <v>34</v>
      </c>
      <c r="G317" t="s">
        <v>35</v>
      </c>
      <c r="H317" t="s">
        <v>114</v>
      </c>
      <c r="J317" t="s">
        <v>125</v>
      </c>
      <c r="K317" t="s">
        <v>126</v>
      </c>
      <c r="L317">
        <v>336500000</v>
      </c>
      <c r="M317">
        <v>87</v>
      </c>
    </row>
    <row r="318" spans="1:13" x14ac:dyDescent="0.3">
      <c r="A318" t="s">
        <v>122</v>
      </c>
      <c r="B318" t="s">
        <v>129</v>
      </c>
      <c r="C318" t="s">
        <v>124</v>
      </c>
      <c r="D318" t="s">
        <v>33</v>
      </c>
      <c r="E318">
        <v>2023</v>
      </c>
      <c r="F318" t="s">
        <v>34</v>
      </c>
      <c r="G318" t="s">
        <v>35</v>
      </c>
      <c r="H318" t="s">
        <v>114</v>
      </c>
      <c r="J318" t="s">
        <v>125</v>
      </c>
      <c r="K318" t="s">
        <v>126</v>
      </c>
      <c r="L318">
        <v>346500000</v>
      </c>
      <c r="M318">
        <v>87</v>
      </c>
    </row>
    <row r="319" spans="1:13" x14ac:dyDescent="0.3">
      <c r="A319" t="s">
        <v>122</v>
      </c>
      <c r="B319" t="s">
        <v>129</v>
      </c>
      <c r="C319" t="s">
        <v>124</v>
      </c>
      <c r="D319" t="s">
        <v>33</v>
      </c>
      <c r="E319">
        <v>2024</v>
      </c>
      <c r="F319" t="s">
        <v>34</v>
      </c>
      <c r="G319" t="s">
        <v>35</v>
      </c>
      <c r="H319" t="s">
        <v>114</v>
      </c>
      <c r="J319" t="s">
        <v>125</v>
      </c>
      <c r="K319" t="s">
        <v>126</v>
      </c>
      <c r="L319">
        <v>353500000</v>
      </c>
      <c r="M319">
        <v>87</v>
      </c>
    </row>
    <row r="320" spans="1:13" x14ac:dyDescent="0.3">
      <c r="A320" t="s">
        <v>122</v>
      </c>
      <c r="B320" t="s">
        <v>129</v>
      </c>
      <c r="C320" t="s">
        <v>124</v>
      </c>
      <c r="D320" t="s">
        <v>33</v>
      </c>
      <c r="E320">
        <v>2025</v>
      </c>
      <c r="F320" t="s">
        <v>34</v>
      </c>
      <c r="G320" t="s">
        <v>35</v>
      </c>
      <c r="H320" t="s">
        <v>114</v>
      </c>
      <c r="J320" t="s">
        <v>125</v>
      </c>
      <c r="K320" t="s">
        <v>126</v>
      </c>
      <c r="L320">
        <v>360500000</v>
      </c>
      <c r="M320">
        <v>87</v>
      </c>
    </row>
    <row r="321" spans="1:13" x14ac:dyDescent="0.3">
      <c r="A321" t="s">
        <v>122</v>
      </c>
      <c r="B321" t="s">
        <v>129</v>
      </c>
      <c r="C321" t="s">
        <v>124</v>
      </c>
      <c r="D321" t="s">
        <v>33</v>
      </c>
      <c r="E321">
        <v>2026</v>
      </c>
      <c r="F321" t="s">
        <v>34</v>
      </c>
      <c r="G321" t="s">
        <v>35</v>
      </c>
      <c r="H321" t="s">
        <v>114</v>
      </c>
      <c r="J321" t="s">
        <v>125</v>
      </c>
      <c r="K321" t="s">
        <v>126</v>
      </c>
      <c r="L321">
        <v>367500000</v>
      </c>
      <c r="M321">
        <v>87</v>
      </c>
    </row>
    <row r="322" spans="1:13" x14ac:dyDescent="0.3">
      <c r="A322" t="s">
        <v>122</v>
      </c>
      <c r="B322" t="s">
        <v>124</v>
      </c>
      <c r="C322" t="s">
        <v>124</v>
      </c>
      <c r="D322" t="s">
        <v>33</v>
      </c>
      <c r="E322">
        <v>2022</v>
      </c>
      <c r="F322" t="s">
        <v>34</v>
      </c>
      <c r="G322" t="s">
        <v>35</v>
      </c>
      <c r="H322" t="s">
        <v>114</v>
      </c>
      <c r="J322" t="s">
        <v>125</v>
      </c>
      <c r="K322" t="s">
        <v>126</v>
      </c>
      <c r="L322">
        <v>38000000</v>
      </c>
      <c r="M322">
        <v>88</v>
      </c>
    </row>
    <row r="323" spans="1:13" x14ac:dyDescent="0.3">
      <c r="A323" t="s">
        <v>122</v>
      </c>
      <c r="B323" t="s">
        <v>124</v>
      </c>
      <c r="C323" t="s">
        <v>124</v>
      </c>
      <c r="D323" t="s">
        <v>33</v>
      </c>
      <c r="E323">
        <v>2023</v>
      </c>
      <c r="F323" t="s">
        <v>34</v>
      </c>
      <c r="G323" t="s">
        <v>35</v>
      </c>
      <c r="H323" t="s">
        <v>114</v>
      </c>
      <c r="J323" t="s">
        <v>125</v>
      </c>
      <c r="K323" t="s">
        <v>126</v>
      </c>
      <c r="L323">
        <v>39520000</v>
      </c>
      <c r="M323">
        <v>88</v>
      </c>
    </row>
    <row r="324" spans="1:13" x14ac:dyDescent="0.3">
      <c r="A324" t="s">
        <v>122</v>
      </c>
      <c r="B324" t="s">
        <v>124</v>
      </c>
      <c r="C324" t="s">
        <v>124</v>
      </c>
      <c r="D324" t="s">
        <v>33</v>
      </c>
      <c r="E324">
        <v>2024</v>
      </c>
      <c r="F324" t="s">
        <v>34</v>
      </c>
      <c r="G324" t="s">
        <v>35</v>
      </c>
      <c r="H324" t="s">
        <v>114</v>
      </c>
      <c r="J324" t="s">
        <v>125</v>
      </c>
      <c r="K324" t="s">
        <v>126</v>
      </c>
      <c r="L324">
        <v>41100800</v>
      </c>
      <c r="M324">
        <v>88</v>
      </c>
    </row>
    <row r="325" spans="1:13" x14ac:dyDescent="0.3">
      <c r="A325" t="s">
        <v>122</v>
      </c>
      <c r="B325" t="s">
        <v>124</v>
      </c>
      <c r="C325" t="s">
        <v>124</v>
      </c>
      <c r="D325" t="s">
        <v>33</v>
      </c>
      <c r="E325">
        <v>2025</v>
      </c>
      <c r="F325" t="s">
        <v>34</v>
      </c>
      <c r="G325" t="s">
        <v>35</v>
      </c>
      <c r="H325" t="s">
        <v>114</v>
      </c>
      <c r="J325" t="s">
        <v>125</v>
      </c>
      <c r="K325" t="s">
        <v>126</v>
      </c>
      <c r="L325">
        <v>42744832</v>
      </c>
      <c r="M325">
        <v>88</v>
      </c>
    </row>
    <row r="326" spans="1:13" x14ac:dyDescent="0.3">
      <c r="A326" t="s">
        <v>122</v>
      </c>
      <c r="B326" t="s">
        <v>124</v>
      </c>
      <c r="C326" t="s">
        <v>124</v>
      </c>
      <c r="D326" t="s">
        <v>33</v>
      </c>
      <c r="E326">
        <v>2026</v>
      </c>
      <c r="F326" t="s">
        <v>34</v>
      </c>
      <c r="G326" t="s">
        <v>35</v>
      </c>
      <c r="H326" t="s">
        <v>114</v>
      </c>
      <c r="J326" t="s">
        <v>125</v>
      </c>
      <c r="K326" t="s">
        <v>126</v>
      </c>
      <c r="L326">
        <v>44454625</v>
      </c>
      <c r="M326">
        <v>88</v>
      </c>
    </row>
    <row r="327" spans="1:13" x14ac:dyDescent="0.3">
      <c r="A327" t="s">
        <v>122</v>
      </c>
      <c r="B327" t="s">
        <v>130</v>
      </c>
      <c r="C327" t="s">
        <v>124</v>
      </c>
      <c r="D327" t="s">
        <v>33</v>
      </c>
      <c r="E327">
        <v>2022</v>
      </c>
      <c r="F327" t="s">
        <v>34</v>
      </c>
      <c r="G327" t="s">
        <v>35</v>
      </c>
      <c r="H327" t="s">
        <v>114</v>
      </c>
      <c r="J327" t="s">
        <v>125</v>
      </c>
      <c r="K327" t="s">
        <v>126</v>
      </c>
      <c r="L327">
        <v>6800000</v>
      </c>
      <c r="M327">
        <v>89</v>
      </c>
    </row>
    <row r="328" spans="1:13" x14ac:dyDescent="0.3">
      <c r="A328" t="s">
        <v>122</v>
      </c>
      <c r="B328" t="s">
        <v>130</v>
      </c>
      <c r="C328" t="s">
        <v>124</v>
      </c>
      <c r="D328" t="s">
        <v>33</v>
      </c>
      <c r="E328">
        <v>2023</v>
      </c>
      <c r="F328" t="s">
        <v>34</v>
      </c>
      <c r="G328" t="s">
        <v>35</v>
      </c>
      <c r="H328" t="s">
        <v>114</v>
      </c>
      <c r="J328" t="s">
        <v>125</v>
      </c>
      <c r="K328" t="s">
        <v>126</v>
      </c>
      <c r="L328">
        <v>7000000</v>
      </c>
      <c r="M328">
        <v>89</v>
      </c>
    </row>
    <row r="329" spans="1:13" x14ac:dyDescent="0.3">
      <c r="A329" t="s">
        <v>122</v>
      </c>
      <c r="B329" t="s">
        <v>130</v>
      </c>
      <c r="C329" t="s">
        <v>124</v>
      </c>
      <c r="D329" t="s">
        <v>33</v>
      </c>
      <c r="E329">
        <v>2024</v>
      </c>
      <c r="F329" t="s">
        <v>34</v>
      </c>
      <c r="G329" t="s">
        <v>35</v>
      </c>
      <c r="H329" t="s">
        <v>114</v>
      </c>
      <c r="J329" t="s">
        <v>125</v>
      </c>
      <c r="K329" t="s">
        <v>126</v>
      </c>
      <c r="L329">
        <v>7200000</v>
      </c>
      <c r="M329">
        <v>89</v>
      </c>
    </row>
    <row r="330" spans="1:13" x14ac:dyDescent="0.3">
      <c r="A330" t="s">
        <v>122</v>
      </c>
      <c r="B330" t="s">
        <v>130</v>
      </c>
      <c r="C330" t="s">
        <v>124</v>
      </c>
      <c r="D330" t="s">
        <v>33</v>
      </c>
      <c r="E330">
        <v>2025</v>
      </c>
      <c r="F330" t="s">
        <v>34</v>
      </c>
      <c r="G330" t="s">
        <v>35</v>
      </c>
      <c r="H330" t="s">
        <v>114</v>
      </c>
      <c r="J330" t="s">
        <v>125</v>
      </c>
      <c r="K330" t="s">
        <v>126</v>
      </c>
      <c r="L330">
        <v>7400000</v>
      </c>
      <c r="M330">
        <v>89</v>
      </c>
    </row>
    <row r="331" spans="1:13" x14ac:dyDescent="0.3">
      <c r="A331" t="s">
        <v>122</v>
      </c>
      <c r="B331" t="s">
        <v>130</v>
      </c>
      <c r="C331" t="s">
        <v>124</v>
      </c>
      <c r="D331" t="s">
        <v>33</v>
      </c>
      <c r="E331">
        <v>2026</v>
      </c>
      <c r="F331" t="s">
        <v>34</v>
      </c>
      <c r="G331" t="s">
        <v>35</v>
      </c>
      <c r="H331" t="s">
        <v>114</v>
      </c>
      <c r="J331" t="s">
        <v>125</v>
      </c>
      <c r="K331" t="s">
        <v>126</v>
      </c>
      <c r="L331">
        <v>7600000</v>
      </c>
      <c r="M331">
        <v>89</v>
      </c>
    </row>
    <row r="332" spans="1:13" x14ac:dyDescent="0.3">
      <c r="A332" t="s">
        <v>131</v>
      </c>
      <c r="B332" t="s">
        <v>132</v>
      </c>
      <c r="C332" t="s">
        <v>32</v>
      </c>
      <c r="D332" t="s">
        <v>33</v>
      </c>
      <c r="E332">
        <v>2022</v>
      </c>
      <c r="F332" t="s">
        <v>34</v>
      </c>
      <c r="G332" t="s">
        <v>35</v>
      </c>
      <c r="H332" t="s">
        <v>114</v>
      </c>
      <c r="J332" t="s">
        <v>125</v>
      </c>
      <c r="K332" t="s">
        <v>126</v>
      </c>
      <c r="L332">
        <v>3500000</v>
      </c>
      <c r="M332">
        <v>90</v>
      </c>
    </row>
    <row r="333" spans="1:13" x14ac:dyDescent="0.3">
      <c r="A333" t="s">
        <v>131</v>
      </c>
      <c r="B333" t="s">
        <v>132</v>
      </c>
      <c r="C333" t="s">
        <v>32</v>
      </c>
      <c r="D333" t="s">
        <v>33</v>
      </c>
      <c r="E333">
        <v>2023</v>
      </c>
      <c r="F333" t="s">
        <v>34</v>
      </c>
      <c r="G333" t="s">
        <v>35</v>
      </c>
      <c r="H333" t="s">
        <v>114</v>
      </c>
      <c r="J333" t="s">
        <v>125</v>
      </c>
      <c r="K333" t="s">
        <v>126</v>
      </c>
      <c r="L333">
        <v>3500000</v>
      </c>
      <c r="M333">
        <v>90</v>
      </c>
    </row>
    <row r="334" spans="1:13" x14ac:dyDescent="0.3">
      <c r="A334" t="s">
        <v>131</v>
      </c>
      <c r="B334" t="s">
        <v>132</v>
      </c>
      <c r="C334" t="s">
        <v>32</v>
      </c>
      <c r="D334" t="s">
        <v>33</v>
      </c>
      <c r="E334">
        <v>2024</v>
      </c>
      <c r="F334" t="s">
        <v>34</v>
      </c>
      <c r="G334" t="s">
        <v>35</v>
      </c>
      <c r="H334" t="s">
        <v>114</v>
      </c>
      <c r="J334" t="s">
        <v>125</v>
      </c>
      <c r="K334" t="s">
        <v>126</v>
      </c>
      <c r="L334">
        <v>3500000</v>
      </c>
      <c r="M334">
        <v>90</v>
      </c>
    </row>
    <row r="335" spans="1:13" x14ac:dyDescent="0.3">
      <c r="A335" t="s">
        <v>131</v>
      </c>
      <c r="B335" t="s">
        <v>132</v>
      </c>
      <c r="C335" t="s">
        <v>32</v>
      </c>
      <c r="D335" t="s">
        <v>33</v>
      </c>
      <c r="E335">
        <v>2025</v>
      </c>
      <c r="F335" t="s">
        <v>34</v>
      </c>
      <c r="G335" t="s">
        <v>35</v>
      </c>
      <c r="H335" t="s">
        <v>114</v>
      </c>
      <c r="J335" t="s">
        <v>125</v>
      </c>
      <c r="K335" t="s">
        <v>126</v>
      </c>
      <c r="L335">
        <v>3500000</v>
      </c>
      <c r="M335">
        <v>90</v>
      </c>
    </row>
    <row r="336" spans="1:13" x14ac:dyDescent="0.3">
      <c r="A336" t="s">
        <v>131</v>
      </c>
      <c r="B336" t="s">
        <v>132</v>
      </c>
      <c r="C336" t="s">
        <v>32</v>
      </c>
      <c r="D336" t="s">
        <v>33</v>
      </c>
      <c r="E336">
        <v>2026</v>
      </c>
      <c r="F336" t="s">
        <v>34</v>
      </c>
      <c r="G336" t="s">
        <v>35</v>
      </c>
      <c r="H336" t="s">
        <v>114</v>
      </c>
      <c r="J336" t="s">
        <v>125</v>
      </c>
      <c r="K336" t="s">
        <v>126</v>
      </c>
      <c r="L336">
        <v>3500000</v>
      </c>
      <c r="M336">
        <v>90</v>
      </c>
    </row>
    <row r="337" spans="1:13" x14ac:dyDescent="0.3">
      <c r="A337" t="s">
        <v>133</v>
      </c>
      <c r="B337" t="s">
        <v>134</v>
      </c>
      <c r="C337" t="s">
        <v>124</v>
      </c>
      <c r="D337" t="s">
        <v>33</v>
      </c>
      <c r="E337">
        <v>2022</v>
      </c>
      <c r="F337" t="s">
        <v>60</v>
      </c>
      <c r="G337" t="s">
        <v>61</v>
      </c>
      <c r="H337" t="s">
        <v>114</v>
      </c>
      <c r="J337" t="s">
        <v>125</v>
      </c>
      <c r="K337" t="s">
        <v>126</v>
      </c>
      <c r="L337">
        <v>150000000</v>
      </c>
      <c r="M337">
        <v>91</v>
      </c>
    </row>
    <row r="338" spans="1:13" x14ac:dyDescent="0.3">
      <c r="A338" t="s">
        <v>133</v>
      </c>
      <c r="B338" t="s">
        <v>134</v>
      </c>
      <c r="C338" t="s">
        <v>124</v>
      </c>
      <c r="D338" t="s">
        <v>33</v>
      </c>
      <c r="E338">
        <v>2023</v>
      </c>
      <c r="F338" t="s">
        <v>60</v>
      </c>
      <c r="G338" t="s">
        <v>61</v>
      </c>
      <c r="H338" t="s">
        <v>114</v>
      </c>
      <c r="J338" t="s">
        <v>125</v>
      </c>
      <c r="K338" t="s">
        <v>126</v>
      </c>
      <c r="L338">
        <v>150000000</v>
      </c>
      <c r="M338">
        <v>91</v>
      </c>
    </row>
    <row r="339" spans="1:13" x14ac:dyDescent="0.3">
      <c r="A339" t="s">
        <v>133</v>
      </c>
      <c r="B339" t="s">
        <v>134</v>
      </c>
      <c r="C339" t="s">
        <v>124</v>
      </c>
      <c r="D339" t="s">
        <v>33</v>
      </c>
      <c r="E339">
        <v>2024</v>
      </c>
      <c r="F339" t="s">
        <v>60</v>
      </c>
      <c r="G339" t="s">
        <v>61</v>
      </c>
      <c r="H339" t="s">
        <v>114</v>
      </c>
      <c r="J339" t="s">
        <v>125</v>
      </c>
      <c r="K339" t="s">
        <v>126</v>
      </c>
      <c r="L339">
        <v>150000000</v>
      </c>
      <c r="M339">
        <v>91</v>
      </c>
    </row>
    <row r="340" spans="1:13" x14ac:dyDescent="0.3">
      <c r="A340" t="s">
        <v>133</v>
      </c>
      <c r="B340" t="s">
        <v>134</v>
      </c>
      <c r="C340" t="s">
        <v>124</v>
      </c>
      <c r="D340" t="s">
        <v>33</v>
      </c>
      <c r="E340">
        <v>2025</v>
      </c>
      <c r="F340" t="s">
        <v>60</v>
      </c>
      <c r="G340" t="s">
        <v>61</v>
      </c>
      <c r="H340" t="s">
        <v>114</v>
      </c>
      <c r="J340" t="s">
        <v>125</v>
      </c>
      <c r="K340" t="s">
        <v>126</v>
      </c>
      <c r="L340">
        <v>150000000</v>
      </c>
      <c r="M340">
        <v>91</v>
      </c>
    </row>
    <row r="341" spans="1:13" x14ac:dyDescent="0.3">
      <c r="A341" t="s">
        <v>133</v>
      </c>
      <c r="B341" t="s">
        <v>134</v>
      </c>
      <c r="C341" t="s">
        <v>124</v>
      </c>
      <c r="D341" t="s">
        <v>33</v>
      </c>
      <c r="E341">
        <v>2026</v>
      </c>
      <c r="F341" t="s">
        <v>60</v>
      </c>
      <c r="G341" t="s">
        <v>61</v>
      </c>
      <c r="H341" t="s">
        <v>114</v>
      </c>
      <c r="J341" t="s">
        <v>125</v>
      </c>
      <c r="K341" t="s">
        <v>126</v>
      </c>
      <c r="L341">
        <v>150000000</v>
      </c>
      <c r="M341">
        <v>91</v>
      </c>
    </row>
    <row r="342" spans="1:13" x14ac:dyDescent="0.3">
      <c r="A342" t="s">
        <v>135</v>
      </c>
      <c r="B342" t="s">
        <v>136</v>
      </c>
      <c r="C342" t="s">
        <v>137</v>
      </c>
      <c r="D342" t="s">
        <v>33</v>
      </c>
      <c r="E342">
        <v>2022</v>
      </c>
      <c r="F342" t="s">
        <v>60</v>
      </c>
      <c r="G342" t="s">
        <v>61</v>
      </c>
      <c r="H342" t="s">
        <v>114</v>
      </c>
      <c r="I342" t="s">
        <v>136</v>
      </c>
      <c r="J342" t="s">
        <v>125</v>
      </c>
      <c r="K342" t="s">
        <v>126</v>
      </c>
      <c r="L342">
        <v>200000000</v>
      </c>
      <c r="M342">
        <v>92</v>
      </c>
    </row>
    <row r="343" spans="1:13" x14ac:dyDescent="0.3">
      <c r="A343" t="s">
        <v>135</v>
      </c>
      <c r="B343" t="s">
        <v>136</v>
      </c>
      <c r="C343" t="s">
        <v>137</v>
      </c>
      <c r="D343" t="s">
        <v>33</v>
      </c>
      <c r="E343">
        <v>2023</v>
      </c>
      <c r="F343" t="s">
        <v>60</v>
      </c>
      <c r="G343" t="s">
        <v>61</v>
      </c>
      <c r="H343" t="s">
        <v>114</v>
      </c>
      <c r="I343" t="s">
        <v>136</v>
      </c>
      <c r="J343" t="s">
        <v>125</v>
      </c>
      <c r="K343" t="s">
        <v>126</v>
      </c>
      <c r="L343">
        <v>200000000</v>
      </c>
      <c r="M343">
        <v>92</v>
      </c>
    </row>
    <row r="344" spans="1:13" x14ac:dyDescent="0.3">
      <c r="A344" t="s">
        <v>135</v>
      </c>
      <c r="B344" t="s">
        <v>136</v>
      </c>
      <c r="C344" t="s">
        <v>137</v>
      </c>
      <c r="D344" t="s">
        <v>33</v>
      </c>
      <c r="E344">
        <v>2024</v>
      </c>
      <c r="F344" t="s">
        <v>60</v>
      </c>
      <c r="G344" t="s">
        <v>61</v>
      </c>
      <c r="H344" t="s">
        <v>114</v>
      </c>
      <c r="I344" t="s">
        <v>136</v>
      </c>
      <c r="J344" t="s">
        <v>125</v>
      </c>
      <c r="K344" t="s">
        <v>126</v>
      </c>
      <c r="L344">
        <v>200000000</v>
      </c>
      <c r="M344">
        <v>92</v>
      </c>
    </row>
    <row r="345" spans="1:13" x14ac:dyDescent="0.3">
      <c r="A345" t="s">
        <v>135</v>
      </c>
      <c r="B345" t="s">
        <v>136</v>
      </c>
      <c r="C345" t="s">
        <v>137</v>
      </c>
      <c r="D345" t="s">
        <v>33</v>
      </c>
      <c r="E345">
        <v>2025</v>
      </c>
      <c r="F345" t="s">
        <v>60</v>
      </c>
      <c r="G345" t="s">
        <v>61</v>
      </c>
      <c r="H345" t="s">
        <v>114</v>
      </c>
      <c r="I345" t="s">
        <v>136</v>
      </c>
      <c r="J345" t="s">
        <v>125</v>
      </c>
      <c r="K345" t="s">
        <v>126</v>
      </c>
      <c r="L345">
        <v>200000000</v>
      </c>
      <c r="M345">
        <v>92</v>
      </c>
    </row>
    <row r="346" spans="1:13" x14ac:dyDescent="0.3">
      <c r="A346" t="s">
        <v>135</v>
      </c>
      <c r="B346" t="s">
        <v>136</v>
      </c>
      <c r="C346" t="s">
        <v>137</v>
      </c>
      <c r="D346" t="s">
        <v>33</v>
      </c>
      <c r="E346">
        <v>2026</v>
      </c>
      <c r="F346" t="s">
        <v>60</v>
      </c>
      <c r="G346" t="s">
        <v>61</v>
      </c>
      <c r="H346" t="s">
        <v>114</v>
      </c>
      <c r="I346" t="s">
        <v>136</v>
      </c>
      <c r="J346" t="s">
        <v>125</v>
      </c>
      <c r="K346" t="s">
        <v>126</v>
      </c>
      <c r="L346">
        <v>200000000</v>
      </c>
      <c r="M346">
        <v>92</v>
      </c>
    </row>
    <row r="347" spans="1:13" x14ac:dyDescent="0.3">
      <c r="A347" t="s">
        <v>138</v>
      </c>
      <c r="B347" t="s">
        <v>139</v>
      </c>
      <c r="C347" t="s">
        <v>124</v>
      </c>
      <c r="D347" t="s">
        <v>33</v>
      </c>
      <c r="E347">
        <v>2022</v>
      </c>
      <c r="F347" t="s">
        <v>60</v>
      </c>
      <c r="G347" t="s">
        <v>61</v>
      </c>
      <c r="H347" t="s">
        <v>114</v>
      </c>
      <c r="I347" t="s">
        <v>140</v>
      </c>
      <c r="J347" t="s">
        <v>141</v>
      </c>
      <c r="K347" t="s">
        <v>126</v>
      </c>
      <c r="L347">
        <v>200294333</v>
      </c>
      <c r="M347">
        <v>93</v>
      </c>
    </row>
    <row r="348" spans="1:13" x14ac:dyDescent="0.3">
      <c r="A348" t="s">
        <v>138</v>
      </c>
      <c r="B348" t="s">
        <v>139</v>
      </c>
      <c r="C348" t="s">
        <v>124</v>
      </c>
      <c r="D348" t="s">
        <v>33</v>
      </c>
      <c r="E348">
        <v>2023</v>
      </c>
      <c r="F348" t="s">
        <v>60</v>
      </c>
      <c r="G348" t="s">
        <v>61</v>
      </c>
      <c r="H348" t="s">
        <v>114</v>
      </c>
      <c r="I348" t="s">
        <v>140</v>
      </c>
      <c r="J348" t="s">
        <v>141</v>
      </c>
      <c r="K348" t="s">
        <v>126</v>
      </c>
      <c r="L348">
        <v>204300219</v>
      </c>
      <c r="M348">
        <v>93</v>
      </c>
    </row>
    <row r="349" spans="1:13" x14ac:dyDescent="0.3">
      <c r="A349" t="s">
        <v>138</v>
      </c>
      <c r="B349" t="s">
        <v>139</v>
      </c>
      <c r="C349" t="s">
        <v>124</v>
      </c>
      <c r="D349" t="s">
        <v>33</v>
      </c>
      <c r="E349">
        <v>2024</v>
      </c>
      <c r="F349" t="s">
        <v>60</v>
      </c>
      <c r="G349" t="s">
        <v>61</v>
      </c>
      <c r="H349" t="s">
        <v>114</v>
      </c>
      <c r="I349" t="s">
        <v>140</v>
      </c>
      <c r="J349" t="s">
        <v>141</v>
      </c>
      <c r="K349" t="s">
        <v>126</v>
      </c>
      <c r="L349">
        <v>208386224</v>
      </c>
      <c r="M349">
        <v>93</v>
      </c>
    </row>
    <row r="350" spans="1:13" x14ac:dyDescent="0.3">
      <c r="A350" t="s">
        <v>138</v>
      </c>
      <c r="B350" t="s">
        <v>139</v>
      </c>
      <c r="C350" t="s">
        <v>124</v>
      </c>
      <c r="D350" t="s">
        <v>33</v>
      </c>
      <c r="E350">
        <v>2025</v>
      </c>
      <c r="F350" t="s">
        <v>60</v>
      </c>
      <c r="G350" t="s">
        <v>61</v>
      </c>
      <c r="H350" t="s">
        <v>114</v>
      </c>
      <c r="I350" t="s">
        <v>140</v>
      </c>
      <c r="J350" t="s">
        <v>141</v>
      </c>
      <c r="K350" t="s">
        <v>126</v>
      </c>
      <c r="L350">
        <v>212553948</v>
      </c>
      <c r="M350">
        <v>93</v>
      </c>
    </row>
    <row r="351" spans="1:13" x14ac:dyDescent="0.3">
      <c r="A351" t="s">
        <v>138</v>
      </c>
      <c r="B351" t="s">
        <v>139</v>
      </c>
      <c r="C351" t="s">
        <v>124</v>
      </c>
      <c r="D351" t="s">
        <v>33</v>
      </c>
      <c r="E351">
        <v>2026</v>
      </c>
      <c r="F351" t="s">
        <v>60</v>
      </c>
      <c r="G351" t="s">
        <v>61</v>
      </c>
      <c r="H351" t="s">
        <v>114</v>
      </c>
      <c r="I351" t="s">
        <v>140</v>
      </c>
      <c r="J351" t="s">
        <v>141</v>
      </c>
      <c r="K351" t="s">
        <v>126</v>
      </c>
      <c r="L351">
        <v>216805027</v>
      </c>
      <c r="M351">
        <v>93</v>
      </c>
    </row>
    <row r="352" spans="1:13" x14ac:dyDescent="0.3">
      <c r="A352" t="s">
        <v>142</v>
      </c>
      <c r="B352" t="s">
        <v>143</v>
      </c>
      <c r="C352" t="s">
        <v>137</v>
      </c>
      <c r="D352" t="s">
        <v>33</v>
      </c>
      <c r="E352">
        <v>2022</v>
      </c>
      <c r="F352" t="s">
        <v>60</v>
      </c>
      <c r="G352" t="s">
        <v>61</v>
      </c>
      <c r="H352" t="s">
        <v>114</v>
      </c>
      <c r="I352" t="s">
        <v>144</v>
      </c>
      <c r="J352" t="s">
        <v>109</v>
      </c>
      <c r="K352" t="s">
        <v>145</v>
      </c>
      <c r="L352">
        <v>100000000</v>
      </c>
      <c r="M352">
        <v>95</v>
      </c>
    </row>
    <row r="353" spans="1:13" x14ac:dyDescent="0.3">
      <c r="A353" t="s">
        <v>142</v>
      </c>
      <c r="B353" t="s">
        <v>143</v>
      </c>
      <c r="C353" t="s">
        <v>137</v>
      </c>
      <c r="D353" t="s">
        <v>33</v>
      </c>
      <c r="E353">
        <v>2023</v>
      </c>
      <c r="F353" t="s">
        <v>60</v>
      </c>
      <c r="G353" t="s">
        <v>61</v>
      </c>
      <c r="H353" t="s">
        <v>114</v>
      </c>
      <c r="I353" t="s">
        <v>144</v>
      </c>
      <c r="J353" t="s">
        <v>109</v>
      </c>
      <c r="K353" t="s">
        <v>145</v>
      </c>
      <c r="L353">
        <v>100000000</v>
      </c>
      <c r="M353">
        <v>95</v>
      </c>
    </row>
    <row r="354" spans="1:13" x14ac:dyDescent="0.3">
      <c r="A354" t="s">
        <v>142</v>
      </c>
      <c r="B354" t="s">
        <v>143</v>
      </c>
      <c r="C354" t="s">
        <v>137</v>
      </c>
      <c r="D354" t="s">
        <v>33</v>
      </c>
      <c r="E354">
        <v>2024</v>
      </c>
      <c r="F354" t="s">
        <v>60</v>
      </c>
      <c r="G354" t="s">
        <v>61</v>
      </c>
      <c r="H354" t="s">
        <v>114</v>
      </c>
      <c r="I354" t="s">
        <v>144</v>
      </c>
      <c r="J354" t="s">
        <v>109</v>
      </c>
      <c r="K354" t="s">
        <v>145</v>
      </c>
      <c r="L354">
        <v>100000000</v>
      </c>
      <c r="M354">
        <v>95</v>
      </c>
    </row>
    <row r="355" spans="1:13" x14ac:dyDescent="0.3">
      <c r="A355" t="s">
        <v>142</v>
      </c>
      <c r="B355" t="s">
        <v>143</v>
      </c>
      <c r="C355" t="s">
        <v>137</v>
      </c>
      <c r="D355" t="s">
        <v>33</v>
      </c>
      <c r="E355">
        <v>2025</v>
      </c>
      <c r="F355" t="s">
        <v>60</v>
      </c>
      <c r="G355" t="s">
        <v>61</v>
      </c>
      <c r="H355" t="s">
        <v>114</v>
      </c>
      <c r="I355" t="s">
        <v>144</v>
      </c>
      <c r="J355" t="s">
        <v>109</v>
      </c>
      <c r="K355" t="s">
        <v>145</v>
      </c>
      <c r="L355">
        <v>100000000</v>
      </c>
      <c r="M355">
        <v>95</v>
      </c>
    </row>
    <row r="356" spans="1:13" x14ac:dyDescent="0.3">
      <c r="A356" t="s">
        <v>142</v>
      </c>
      <c r="B356" t="s">
        <v>143</v>
      </c>
      <c r="C356" t="s">
        <v>137</v>
      </c>
      <c r="D356" t="s">
        <v>33</v>
      </c>
      <c r="E356">
        <v>2026</v>
      </c>
      <c r="F356" t="s">
        <v>60</v>
      </c>
      <c r="G356" t="s">
        <v>61</v>
      </c>
      <c r="H356" t="s">
        <v>114</v>
      </c>
      <c r="I356" t="s">
        <v>144</v>
      </c>
      <c r="J356" t="s">
        <v>109</v>
      </c>
      <c r="K356" t="s">
        <v>145</v>
      </c>
      <c r="L356">
        <v>100000000</v>
      </c>
      <c r="M356">
        <v>95</v>
      </c>
    </row>
    <row r="357" spans="1:13" x14ac:dyDescent="0.3">
      <c r="A357" t="s">
        <v>146</v>
      </c>
      <c r="B357" t="s">
        <v>147</v>
      </c>
      <c r="C357" t="s">
        <v>137</v>
      </c>
      <c r="D357" t="s">
        <v>33</v>
      </c>
      <c r="E357">
        <v>2022</v>
      </c>
      <c r="F357" t="s">
        <v>60</v>
      </c>
      <c r="G357" t="s">
        <v>61</v>
      </c>
      <c r="H357" t="s">
        <v>114</v>
      </c>
      <c r="I357" t="s">
        <v>148</v>
      </c>
      <c r="J357" t="s">
        <v>109</v>
      </c>
      <c r="K357" t="s">
        <v>145</v>
      </c>
      <c r="L357">
        <v>50000000</v>
      </c>
      <c r="M357">
        <v>96</v>
      </c>
    </row>
    <row r="358" spans="1:13" x14ac:dyDescent="0.3">
      <c r="A358" t="s">
        <v>146</v>
      </c>
      <c r="B358" t="s">
        <v>147</v>
      </c>
      <c r="C358" t="s">
        <v>137</v>
      </c>
      <c r="D358" t="s">
        <v>33</v>
      </c>
      <c r="E358">
        <v>2023</v>
      </c>
      <c r="F358" t="s">
        <v>60</v>
      </c>
      <c r="G358" t="s">
        <v>61</v>
      </c>
      <c r="H358" t="s">
        <v>114</v>
      </c>
      <c r="I358" t="s">
        <v>148</v>
      </c>
      <c r="J358" t="s">
        <v>109</v>
      </c>
      <c r="K358" t="s">
        <v>145</v>
      </c>
      <c r="L358">
        <v>50000000</v>
      </c>
      <c r="M358">
        <v>96</v>
      </c>
    </row>
    <row r="359" spans="1:13" x14ac:dyDescent="0.3">
      <c r="A359" t="s">
        <v>146</v>
      </c>
      <c r="B359" t="s">
        <v>147</v>
      </c>
      <c r="C359" t="s">
        <v>137</v>
      </c>
      <c r="D359" t="s">
        <v>33</v>
      </c>
      <c r="E359">
        <v>2024</v>
      </c>
      <c r="F359" t="s">
        <v>60</v>
      </c>
      <c r="G359" t="s">
        <v>61</v>
      </c>
      <c r="H359" t="s">
        <v>114</v>
      </c>
      <c r="I359" t="s">
        <v>148</v>
      </c>
      <c r="J359" t="s">
        <v>109</v>
      </c>
      <c r="K359" t="s">
        <v>145</v>
      </c>
      <c r="L359">
        <v>50000000</v>
      </c>
      <c r="M359">
        <v>96</v>
      </c>
    </row>
    <row r="360" spans="1:13" x14ac:dyDescent="0.3">
      <c r="A360" t="s">
        <v>146</v>
      </c>
      <c r="B360" t="s">
        <v>147</v>
      </c>
      <c r="C360" t="s">
        <v>137</v>
      </c>
      <c r="D360" t="s">
        <v>33</v>
      </c>
      <c r="E360">
        <v>2025</v>
      </c>
      <c r="F360" t="s">
        <v>60</v>
      </c>
      <c r="G360" t="s">
        <v>61</v>
      </c>
      <c r="H360" t="s">
        <v>114</v>
      </c>
      <c r="I360" t="s">
        <v>148</v>
      </c>
      <c r="J360" t="s">
        <v>109</v>
      </c>
      <c r="K360" t="s">
        <v>145</v>
      </c>
      <c r="L360">
        <v>50000000</v>
      </c>
      <c r="M360">
        <v>96</v>
      </c>
    </row>
    <row r="361" spans="1:13" x14ac:dyDescent="0.3">
      <c r="A361" t="s">
        <v>146</v>
      </c>
      <c r="B361" t="s">
        <v>147</v>
      </c>
      <c r="C361" t="s">
        <v>137</v>
      </c>
      <c r="D361" t="s">
        <v>33</v>
      </c>
      <c r="E361">
        <v>2026</v>
      </c>
      <c r="F361" t="s">
        <v>60</v>
      </c>
      <c r="G361" t="s">
        <v>61</v>
      </c>
      <c r="H361" t="s">
        <v>114</v>
      </c>
      <c r="I361" t="s">
        <v>148</v>
      </c>
      <c r="J361" t="s">
        <v>109</v>
      </c>
      <c r="K361" t="s">
        <v>145</v>
      </c>
      <c r="L361">
        <v>50000000</v>
      </c>
      <c r="M361">
        <v>96</v>
      </c>
    </row>
    <row r="362" spans="1:13" x14ac:dyDescent="0.3">
      <c r="A362" t="s">
        <v>109</v>
      </c>
      <c r="B362" t="s">
        <v>149</v>
      </c>
      <c r="C362" t="s">
        <v>32</v>
      </c>
      <c r="D362" t="s">
        <v>33</v>
      </c>
      <c r="E362">
        <v>2022</v>
      </c>
      <c r="F362" t="s">
        <v>60</v>
      </c>
      <c r="G362" t="s">
        <v>150</v>
      </c>
      <c r="H362" t="s">
        <v>151</v>
      </c>
      <c r="I362" t="s">
        <v>152</v>
      </c>
      <c r="J362" t="s">
        <v>153</v>
      </c>
      <c r="K362" t="s">
        <v>154</v>
      </c>
      <c r="L362">
        <v>5335000000</v>
      </c>
      <c r="M362">
        <v>141</v>
      </c>
    </row>
    <row r="363" spans="1:13" x14ac:dyDescent="0.3">
      <c r="A363" t="s">
        <v>109</v>
      </c>
      <c r="B363" t="s">
        <v>149</v>
      </c>
      <c r="C363" t="s">
        <v>32</v>
      </c>
      <c r="D363" t="s">
        <v>33</v>
      </c>
      <c r="E363">
        <v>2023</v>
      </c>
      <c r="F363" t="s">
        <v>60</v>
      </c>
      <c r="G363" t="s">
        <v>150</v>
      </c>
      <c r="H363" t="s">
        <v>151</v>
      </c>
      <c r="I363" t="s">
        <v>152</v>
      </c>
      <c r="J363" t="s">
        <v>153</v>
      </c>
      <c r="K363" t="s">
        <v>154</v>
      </c>
      <c r="L363">
        <v>5335000000</v>
      </c>
      <c r="M363">
        <v>141</v>
      </c>
    </row>
    <row r="364" spans="1:13" x14ac:dyDescent="0.3">
      <c r="A364" t="s">
        <v>109</v>
      </c>
      <c r="B364" t="s">
        <v>149</v>
      </c>
      <c r="C364" t="s">
        <v>32</v>
      </c>
      <c r="D364" t="s">
        <v>33</v>
      </c>
      <c r="E364">
        <v>2024</v>
      </c>
      <c r="F364" t="s">
        <v>60</v>
      </c>
      <c r="G364" t="s">
        <v>150</v>
      </c>
      <c r="H364" t="s">
        <v>151</v>
      </c>
      <c r="I364" t="s">
        <v>152</v>
      </c>
      <c r="J364" t="s">
        <v>153</v>
      </c>
      <c r="K364" t="s">
        <v>154</v>
      </c>
      <c r="L364">
        <v>5335000000</v>
      </c>
      <c r="M364">
        <v>141</v>
      </c>
    </row>
    <row r="365" spans="1:13" x14ac:dyDescent="0.3">
      <c r="A365" t="s">
        <v>109</v>
      </c>
      <c r="B365" t="s">
        <v>149</v>
      </c>
      <c r="C365" t="s">
        <v>32</v>
      </c>
      <c r="D365" t="s">
        <v>33</v>
      </c>
      <c r="E365">
        <v>2025</v>
      </c>
      <c r="F365" t="s">
        <v>60</v>
      </c>
      <c r="G365" t="s">
        <v>150</v>
      </c>
      <c r="H365" t="s">
        <v>151</v>
      </c>
      <c r="I365" t="s">
        <v>152</v>
      </c>
      <c r="J365" t="s">
        <v>153</v>
      </c>
      <c r="K365" t="s">
        <v>154</v>
      </c>
      <c r="L365">
        <v>5335000000</v>
      </c>
      <c r="M365">
        <v>141</v>
      </c>
    </row>
    <row r="366" spans="1:13" x14ac:dyDescent="0.3">
      <c r="A366" t="s">
        <v>109</v>
      </c>
      <c r="B366" t="s">
        <v>149</v>
      </c>
      <c r="C366" t="s">
        <v>32</v>
      </c>
      <c r="D366" t="s">
        <v>33</v>
      </c>
      <c r="E366">
        <v>2026</v>
      </c>
      <c r="F366" t="s">
        <v>60</v>
      </c>
      <c r="G366" t="s">
        <v>150</v>
      </c>
      <c r="H366" t="s">
        <v>151</v>
      </c>
      <c r="I366" t="s">
        <v>152</v>
      </c>
      <c r="J366" t="s">
        <v>153</v>
      </c>
      <c r="K366" t="s">
        <v>154</v>
      </c>
      <c r="L366">
        <v>5335000000</v>
      </c>
      <c r="M366">
        <v>141</v>
      </c>
    </row>
    <row r="367" spans="1:13" x14ac:dyDescent="0.3">
      <c r="A367" t="s">
        <v>109</v>
      </c>
      <c r="B367" t="s">
        <v>149</v>
      </c>
      <c r="C367" t="s">
        <v>32</v>
      </c>
      <c r="D367" t="s">
        <v>33</v>
      </c>
      <c r="E367">
        <v>2022</v>
      </c>
      <c r="F367" t="s">
        <v>60</v>
      </c>
      <c r="G367" t="s">
        <v>150</v>
      </c>
      <c r="H367" t="s">
        <v>151</v>
      </c>
      <c r="I367" t="s">
        <v>155</v>
      </c>
      <c r="J367" t="s">
        <v>153</v>
      </c>
      <c r="K367" t="s">
        <v>154</v>
      </c>
      <c r="L367">
        <v>165000000</v>
      </c>
      <c r="M367">
        <v>142</v>
      </c>
    </row>
    <row r="368" spans="1:13" x14ac:dyDescent="0.3">
      <c r="A368" t="s">
        <v>109</v>
      </c>
      <c r="B368" t="s">
        <v>149</v>
      </c>
      <c r="C368" t="s">
        <v>32</v>
      </c>
      <c r="D368" t="s">
        <v>33</v>
      </c>
      <c r="E368">
        <v>2023</v>
      </c>
      <c r="F368" t="s">
        <v>60</v>
      </c>
      <c r="G368" t="s">
        <v>150</v>
      </c>
      <c r="H368" t="s">
        <v>151</v>
      </c>
      <c r="I368" t="s">
        <v>155</v>
      </c>
      <c r="J368" t="s">
        <v>153</v>
      </c>
      <c r="K368" t="s">
        <v>154</v>
      </c>
      <c r="L368">
        <v>165000000</v>
      </c>
      <c r="M368">
        <v>142</v>
      </c>
    </row>
    <row r="369" spans="1:13" x14ac:dyDescent="0.3">
      <c r="A369" t="s">
        <v>109</v>
      </c>
      <c r="B369" t="s">
        <v>149</v>
      </c>
      <c r="C369" t="s">
        <v>32</v>
      </c>
      <c r="D369" t="s">
        <v>33</v>
      </c>
      <c r="E369">
        <v>2024</v>
      </c>
      <c r="F369" t="s">
        <v>60</v>
      </c>
      <c r="G369" t="s">
        <v>150</v>
      </c>
      <c r="H369" t="s">
        <v>151</v>
      </c>
      <c r="I369" t="s">
        <v>155</v>
      </c>
      <c r="J369" t="s">
        <v>153</v>
      </c>
      <c r="K369" t="s">
        <v>154</v>
      </c>
      <c r="L369">
        <v>165000000</v>
      </c>
      <c r="M369">
        <v>142</v>
      </c>
    </row>
    <row r="370" spans="1:13" x14ac:dyDescent="0.3">
      <c r="A370" t="s">
        <v>109</v>
      </c>
      <c r="B370" t="s">
        <v>149</v>
      </c>
      <c r="C370" t="s">
        <v>32</v>
      </c>
      <c r="D370" t="s">
        <v>33</v>
      </c>
      <c r="E370">
        <v>2025</v>
      </c>
      <c r="F370" t="s">
        <v>60</v>
      </c>
      <c r="G370" t="s">
        <v>150</v>
      </c>
      <c r="H370" t="s">
        <v>151</v>
      </c>
      <c r="I370" t="s">
        <v>155</v>
      </c>
      <c r="J370" t="s">
        <v>153</v>
      </c>
      <c r="K370" t="s">
        <v>154</v>
      </c>
      <c r="L370">
        <v>165000000</v>
      </c>
      <c r="M370">
        <v>142</v>
      </c>
    </row>
    <row r="371" spans="1:13" x14ac:dyDescent="0.3">
      <c r="A371" t="s">
        <v>109</v>
      </c>
      <c r="B371" t="s">
        <v>149</v>
      </c>
      <c r="C371" t="s">
        <v>32</v>
      </c>
      <c r="D371" t="s">
        <v>33</v>
      </c>
      <c r="E371">
        <v>2026</v>
      </c>
      <c r="F371" t="s">
        <v>60</v>
      </c>
      <c r="G371" t="s">
        <v>150</v>
      </c>
      <c r="H371" t="s">
        <v>151</v>
      </c>
      <c r="I371" t="s">
        <v>155</v>
      </c>
      <c r="J371" t="s">
        <v>153</v>
      </c>
      <c r="K371" t="s">
        <v>154</v>
      </c>
      <c r="L371">
        <v>165000000</v>
      </c>
      <c r="M371">
        <v>142</v>
      </c>
    </row>
    <row r="372" spans="1:13" x14ac:dyDescent="0.3">
      <c r="A372" t="s">
        <v>109</v>
      </c>
      <c r="B372" t="s">
        <v>156</v>
      </c>
      <c r="C372" t="s">
        <v>32</v>
      </c>
      <c r="D372" t="s">
        <v>33</v>
      </c>
      <c r="E372">
        <v>2022</v>
      </c>
      <c r="F372" t="s">
        <v>60</v>
      </c>
      <c r="G372" t="s">
        <v>150</v>
      </c>
      <c r="H372" t="s">
        <v>151</v>
      </c>
      <c r="I372" t="s">
        <v>156</v>
      </c>
      <c r="J372" t="s">
        <v>153</v>
      </c>
      <c r="K372" t="s">
        <v>154</v>
      </c>
      <c r="L372">
        <v>930000000</v>
      </c>
      <c r="M372">
        <v>143</v>
      </c>
    </row>
    <row r="373" spans="1:13" x14ac:dyDescent="0.3">
      <c r="A373" t="s">
        <v>109</v>
      </c>
      <c r="B373" t="s">
        <v>156</v>
      </c>
      <c r="C373" t="s">
        <v>32</v>
      </c>
      <c r="D373" t="s">
        <v>33</v>
      </c>
      <c r="E373">
        <v>2023</v>
      </c>
      <c r="F373" t="s">
        <v>60</v>
      </c>
      <c r="G373" t="s">
        <v>150</v>
      </c>
      <c r="H373" t="s">
        <v>151</v>
      </c>
      <c r="I373" t="s">
        <v>156</v>
      </c>
      <c r="J373" t="s">
        <v>153</v>
      </c>
      <c r="K373" t="s">
        <v>154</v>
      </c>
      <c r="L373">
        <v>900000000</v>
      </c>
      <c r="M373">
        <v>143</v>
      </c>
    </row>
    <row r="374" spans="1:13" x14ac:dyDescent="0.3">
      <c r="A374" t="s">
        <v>109</v>
      </c>
      <c r="B374" t="s">
        <v>156</v>
      </c>
      <c r="C374" t="s">
        <v>32</v>
      </c>
      <c r="D374" t="s">
        <v>33</v>
      </c>
      <c r="E374">
        <v>2024</v>
      </c>
      <c r="F374" t="s">
        <v>60</v>
      </c>
      <c r="G374" t="s">
        <v>150</v>
      </c>
      <c r="H374" t="s">
        <v>151</v>
      </c>
      <c r="I374" t="s">
        <v>156</v>
      </c>
      <c r="J374" t="s">
        <v>153</v>
      </c>
      <c r="K374" t="s">
        <v>154</v>
      </c>
      <c r="L374">
        <v>900000000</v>
      </c>
      <c r="M374">
        <v>143</v>
      </c>
    </row>
    <row r="375" spans="1:13" x14ac:dyDescent="0.3">
      <c r="A375" t="s">
        <v>109</v>
      </c>
      <c r="B375" t="s">
        <v>156</v>
      </c>
      <c r="C375" t="s">
        <v>32</v>
      </c>
      <c r="D375" t="s">
        <v>33</v>
      </c>
      <c r="E375">
        <v>2025</v>
      </c>
      <c r="F375" t="s">
        <v>60</v>
      </c>
      <c r="G375" t="s">
        <v>150</v>
      </c>
      <c r="H375" t="s">
        <v>151</v>
      </c>
      <c r="I375" t="s">
        <v>156</v>
      </c>
      <c r="J375" t="s">
        <v>153</v>
      </c>
      <c r="K375" t="s">
        <v>154</v>
      </c>
      <c r="L375">
        <v>900000000</v>
      </c>
      <c r="M375">
        <v>143</v>
      </c>
    </row>
    <row r="376" spans="1:13" x14ac:dyDescent="0.3">
      <c r="A376" t="s">
        <v>109</v>
      </c>
      <c r="B376" t="s">
        <v>156</v>
      </c>
      <c r="C376" t="s">
        <v>32</v>
      </c>
      <c r="D376" t="s">
        <v>33</v>
      </c>
      <c r="E376">
        <v>2026</v>
      </c>
      <c r="F376" t="s">
        <v>60</v>
      </c>
      <c r="G376" t="s">
        <v>150</v>
      </c>
      <c r="H376" t="s">
        <v>151</v>
      </c>
      <c r="I376" t="s">
        <v>156</v>
      </c>
      <c r="J376" t="s">
        <v>153</v>
      </c>
      <c r="K376" t="s">
        <v>154</v>
      </c>
      <c r="L376">
        <v>900000000</v>
      </c>
      <c r="M376">
        <v>143</v>
      </c>
    </row>
    <row r="377" spans="1:13" x14ac:dyDescent="0.3">
      <c r="A377" t="s">
        <v>109</v>
      </c>
      <c r="B377" t="s">
        <v>157</v>
      </c>
      <c r="C377" t="s">
        <v>32</v>
      </c>
      <c r="D377" t="s">
        <v>33</v>
      </c>
      <c r="E377">
        <v>2022</v>
      </c>
      <c r="F377" t="s">
        <v>60</v>
      </c>
      <c r="G377" t="s">
        <v>150</v>
      </c>
      <c r="H377" t="s">
        <v>151</v>
      </c>
      <c r="J377" t="s">
        <v>153</v>
      </c>
      <c r="K377" t="s">
        <v>154</v>
      </c>
      <c r="L377">
        <v>70000000</v>
      </c>
      <c r="M377">
        <v>144</v>
      </c>
    </row>
    <row r="378" spans="1:13" x14ac:dyDescent="0.3">
      <c r="A378" t="s">
        <v>109</v>
      </c>
      <c r="B378" t="s">
        <v>157</v>
      </c>
      <c r="C378" t="s">
        <v>32</v>
      </c>
      <c r="D378" t="s">
        <v>33</v>
      </c>
      <c r="E378">
        <v>2023</v>
      </c>
      <c r="F378" t="s">
        <v>60</v>
      </c>
      <c r="G378" t="s">
        <v>150</v>
      </c>
      <c r="H378" t="s">
        <v>151</v>
      </c>
      <c r="J378" t="s">
        <v>153</v>
      </c>
      <c r="K378" t="s">
        <v>154</v>
      </c>
      <c r="L378">
        <v>100000000</v>
      </c>
      <c r="M378">
        <v>144</v>
      </c>
    </row>
    <row r="379" spans="1:13" x14ac:dyDescent="0.3">
      <c r="A379" t="s">
        <v>109</v>
      </c>
      <c r="B379" t="s">
        <v>157</v>
      </c>
      <c r="C379" t="s">
        <v>32</v>
      </c>
      <c r="D379" t="s">
        <v>33</v>
      </c>
      <c r="E379">
        <v>2024</v>
      </c>
      <c r="F379" t="s">
        <v>60</v>
      </c>
      <c r="G379" t="s">
        <v>150</v>
      </c>
      <c r="H379" t="s">
        <v>151</v>
      </c>
      <c r="J379" t="s">
        <v>153</v>
      </c>
      <c r="K379" t="s">
        <v>154</v>
      </c>
      <c r="L379">
        <v>100000000</v>
      </c>
      <c r="M379">
        <v>144</v>
      </c>
    </row>
    <row r="380" spans="1:13" x14ac:dyDescent="0.3">
      <c r="A380" t="s">
        <v>109</v>
      </c>
      <c r="B380" t="s">
        <v>157</v>
      </c>
      <c r="C380" t="s">
        <v>32</v>
      </c>
      <c r="D380" t="s">
        <v>33</v>
      </c>
      <c r="E380">
        <v>2025</v>
      </c>
      <c r="F380" t="s">
        <v>60</v>
      </c>
      <c r="G380" t="s">
        <v>150</v>
      </c>
      <c r="H380" t="s">
        <v>151</v>
      </c>
      <c r="J380" t="s">
        <v>153</v>
      </c>
      <c r="K380" t="s">
        <v>154</v>
      </c>
      <c r="L380">
        <v>100000000</v>
      </c>
      <c r="M380">
        <v>144</v>
      </c>
    </row>
    <row r="381" spans="1:13" x14ac:dyDescent="0.3">
      <c r="A381" t="s">
        <v>109</v>
      </c>
      <c r="B381" t="s">
        <v>157</v>
      </c>
      <c r="C381" t="s">
        <v>32</v>
      </c>
      <c r="D381" t="s">
        <v>33</v>
      </c>
      <c r="E381">
        <v>2026</v>
      </c>
      <c r="F381" t="s">
        <v>60</v>
      </c>
      <c r="G381" t="s">
        <v>150</v>
      </c>
      <c r="H381" t="s">
        <v>151</v>
      </c>
      <c r="J381" t="s">
        <v>153</v>
      </c>
      <c r="K381" t="s">
        <v>154</v>
      </c>
      <c r="L381">
        <v>100000000</v>
      </c>
      <c r="M381">
        <v>144</v>
      </c>
    </row>
    <row r="382" spans="1:13" x14ac:dyDescent="0.3">
      <c r="A382" t="s">
        <v>109</v>
      </c>
      <c r="B382" t="s">
        <v>49</v>
      </c>
      <c r="C382" t="s">
        <v>32</v>
      </c>
      <c r="D382" t="s">
        <v>33</v>
      </c>
      <c r="E382">
        <v>2022</v>
      </c>
      <c r="F382" t="s">
        <v>60</v>
      </c>
      <c r="G382" t="s">
        <v>150</v>
      </c>
      <c r="H382" t="s">
        <v>151</v>
      </c>
      <c r="I382" t="s">
        <v>50</v>
      </c>
      <c r="J382" t="s">
        <v>153</v>
      </c>
      <c r="K382" t="s">
        <v>154</v>
      </c>
      <c r="L382">
        <v>640000000</v>
      </c>
      <c r="M382">
        <v>145</v>
      </c>
    </row>
    <row r="383" spans="1:13" x14ac:dyDescent="0.3">
      <c r="A383" t="s">
        <v>109</v>
      </c>
      <c r="B383" t="s">
        <v>49</v>
      </c>
      <c r="C383" t="s">
        <v>32</v>
      </c>
      <c r="D383" t="s">
        <v>33</v>
      </c>
      <c r="E383">
        <v>2023</v>
      </c>
      <c r="F383" t="s">
        <v>60</v>
      </c>
      <c r="G383" t="s">
        <v>150</v>
      </c>
      <c r="H383" t="s">
        <v>151</v>
      </c>
      <c r="I383" t="s">
        <v>50</v>
      </c>
      <c r="J383" t="s">
        <v>153</v>
      </c>
      <c r="K383" t="s">
        <v>154</v>
      </c>
      <c r="L383">
        <v>640000000</v>
      </c>
      <c r="M383">
        <v>145</v>
      </c>
    </row>
    <row r="384" spans="1:13" x14ac:dyDescent="0.3">
      <c r="A384" t="s">
        <v>109</v>
      </c>
      <c r="B384" t="s">
        <v>49</v>
      </c>
      <c r="C384" t="s">
        <v>32</v>
      </c>
      <c r="D384" t="s">
        <v>33</v>
      </c>
      <c r="E384">
        <v>2024</v>
      </c>
      <c r="F384" t="s">
        <v>60</v>
      </c>
      <c r="G384" t="s">
        <v>150</v>
      </c>
      <c r="H384" t="s">
        <v>151</v>
      </c>
      <c r="I384" t="s">
        <v>50</v>
      </c>
      <c r="J384" t="s">
        <v>153</v>
      </c>
      <c r="K384" t="s">
        <v>154</v>
      </c>
      <c r="L384">
        <v>640000000</v>
      </c>
      <c r="M384">
        <v>145</v>
      </c>
    </row>
    <row r="385" spans="1:13" x14ac:dyDescent="0.3">
      <c r="A385" t="s">
        <v>109</v>
      </c>
      <c r="B385" t="s">
        <v>49</v>
      </c>
      <c r="C385" t="s">
        <v>32</v>
      </c>
      <c r="D385" t="s">
        <v>33</v>
      </c>
      <c r="E385">
        <v>2025</v>
      </c>
      <c r="F385" t="s">
        <v>60</v>
      </c>
      <c r="G385" t="s">
        <v>150</v>
      </c>
      <c r="H385" t="s">
        <v>151</v>
      </c>
      <c r="I385" t="s">
        <v>50</v>
      </c>
      <c r="J385" t="s">
        <v>153</v>
      </c>
      <c r="K385" t="s">
        <v>154</v>
      </c>
      <c r="L385">
        <v>640000000</v>
      </c>
      <c r="M385">
        <v>145</v>
      </c>
    </row>
    <row r="386" spans="1:13" x14ac:dyDescent="0.3">
      <c r="A386" t="s">
        <v>109</v>
      </c>
      <c r="B386" t="s">
        <v>49</v>
      </c>
      <c r="C386" t="s">
        <v>32</v>
      </c>
      <c r="D386" t="s">
        <v>33</v>
      </c>
      <c r="E386">
        <v>2026</v>
      </c>
      <c r="F386" t="s">
        <v>60</v>
      </c>
      <c r="G386" t="s">
        <v>150</v>
      </c>
      <c r="H386" t="s">
        <v>151</v>
      </c>
      <c r="I386" t="s">
        <v>50</v>
      </c>
      <c r="J386" t="s">
        <v>153</v>
      </c>
      <c r="K386" t="s">
        <v>154</v>
      </c>
      <c r="L386">
        <v>640000000</v>
      </c>
      <c r="M386">
        <v>145</v>
      </c>
    </row>
    <row r="387" spans="1:13" x14ac:dyDescent="0.3">
      <c r="A387" t="s">
        <v>109</v>
      </c>
      <c r="B387" t="s">
        <v>51</v>
      </c>
      <c r="C387" t="s">
        <v>32</v>
      </c>
      <c r="D387" t="s">
        <v>33</v>
      </c>
      <c r="E387">
        <v>2022</v>
      </c>
      <c r="F387" t="s">
        <v>60</v>
      </c>
      <c r="G387" t="s">
        <v>150</v>
      </c>
      <c r="H387" t="s">
        <v>151</v>
      </c>
      <c r="J387" t="s">
        <v>153</v>
      </c>
      <c r="K387" t="s">
        <v>154</v>
      </c>
      <c r="L387">
        <v>1847000000</v>
      </c>
      <c r="M387">
        <v>146</v>
      </c>
    </row>
    <row r="388" spans="1:13" x14ac:dyDescent="0.3">
      <c r="A388" t="s">
        <v>109</v>
      </c>
      <c r="B388" t="s">
        <v>51</v>
      </c>
      <c r="C388" t="s">
        <v>32</v>
      </c>
      <c r="D388" t="s">
        <v>33</v>
      </c>
      <c r="E388">
        <v>2023</v>
      </c>
      <c r="F388" t="s">
        <v>60</v>
      </c>
      <c r="G388" t="s">
        <v>150</v>
      </c>
      <c r="H388" t="s">
        <v>151</v>
      </c>
      <c r="J388" t="s">
        <v>153</v>
      </c>
      <c r="K388" t="s">
        <v>154</v>
      </c>
      <c r="L388">
        <v>1847000000</v>
      </c>
      <c r="M388">
        <v>146</v>
      </c>
    </row>
    <row r="389" spans="1:13" x14ac:dyDescent="0.3">
      <c r="A389" t="s">
        <v>109</v>
      </c>
      <c r="B389" t="s">
        <v>51</v>
      </c>
      <c r="C389" t="s">
        <v>32</v>
      </c>
      <c r="D389" t="s">
        <v>33</v>
      </c>
      <c r="E389">
        <v>2024</v>
      </c>
      <c r="F389" t="s">
        <v>60</v>
      </c>
      <c r="G389" t="s">
        <v>150</v>
      </c>
      <c r="H389" t="s">
        <v>151</v>
      </c>
      <c r="J389" t="s">
        <v>153</v>
      </c>
      <c r="K389" t="s">
        <v>154</v>
      </c>
      <c r="L389">
        <v>1847000000</v>
      </c>
      <c r="M389">
        <v>146</v>
      </c>
    </row>
    <row r="390" spans="1:13" x14ac:dyDescent="0.3">
      <c r="A390" t="s">
        <v>109</v>
      </c>
      <c r="B390" t="s">
        <v>51</v>
      </c>
      <c r="C390" t="s">
        <v>32</v>
      </c>
      <c r="D390" t="s">
        <v>33</v>
      </c>
      <c r="E390">
        <v>2025</v>
      </c>
      <c r="F390" t="s">
        <v>60</v>
      </c>
      <c r="G390" t="s">
        <v>150</v>
      </c>
      <c r="H390" t="s">
        <v>151</v>
      </c>
      <c r="J390" t="s">
        <v>153</v>
      </c>
      <c r="K390" t="s">
        <v>154</v>
      </c>
      <c r="L390">
        <v>1847000000</v>
      </c>
      <c r="M390">
        <v>146</v>
      </c>
    </row>
    <row r="391" spans="1:13" x14ac:dyDescent="0.3">
      <c r="A391" t="s">
        <v>109</v>
      </c>
      <c r="B391" t="s">
        <v>51</v>
      </c>
      <c r="C391" t="s">
        <v>32</v>
      </c>
      <c r="D391" t="s">
        <v>33</v>
      </c>
      <c r="E391">
        <v>2026</v>
      </c>
      <c r="F391" t="s">
        <v>60</v>
      </c>
      <c r="G391" t="s">
        <v>150</v>
      </c>
      <c r="H391" t="s">
        <v>151</v>
      </c>
      <c r="J391" t="s">
        <v>153</v>
      </c>
      <c r="K391" t="s">
        <v>154</v>
      </c>
      <c r="L391">
        <v>1847000000</v>
      </c>
      <c r="M391">
        <v>146</v>
      </c>
    </row>
    <row r="392" spans="1:13" x14ac:dyDescent="0.3">
      <c r="A392" t="s">
        <v>109</v>
      </c>
      <c r="B392" t="s">
        <v>57</v>
      </c>
      <c r="C392" t="s">
        <v>32</v>
      </c>
      <c r="D392" t="s">
        <v>33</v>
      </c>
      <c r="E392">
        <v>2022</v>
      </c>
      <c r="F392" t="s">
        <v>60</v>
      </c>
      <c r="G392" t="s">
        <v>150</v>
      </c>
      <c r="H392" t="s">
        <v>151</v>
      </c>
      <c r="I392" t="s">
        <v>158</v>
      </c>
      <c r="J392" t="s">
        <v>153</v>
      </c>
      <c r="K392" t="s">
        <v>154</v>
      </c>
      <c r="L392">
        <v>30000000</v>
      </c>
      <c r="M392">
        <v>147</v>
      </c>
    </row>
    <row r="393" spans="1:13" x14ac:dyDescent="0.3">
      <c r="A393" t="s">
        <v>109</v>
      </c>
      <c r="B393" t="s">
        <v>57</v>
      </c>
      <c r="C393" t="s">
        <v>32</v>
      </c>
      <c r="D393" t="s">
        <v>33</v>
      </c>
      <c r="E393">
        <v>2023</v>
      </c>
      <c r="F393" t="s">
        <v>60</v>
      </c>
      <c r="G393" t="s">
        <v>150</v>
      </c>
      <c r="H393" t="s">
        <v>151</v>
      </c>
      <c r="I393" t="s">
        <v>158</v>
      </c>
      <c r="J393" t="s">
        <v>153</v>
      </c>
      <c r="K393" t="s">
        <v>154</v>
      </c>
      <c r="L393">
        <v>30000000</v>
      </c>
      <c r="M393">
        <v>147</v>
      </c>
    </row>
    <row r="394" spans="1:13" x14ac:dyDescent="0.3">
      <c r="A394" t="s">
        <v>109</v>
      </c>
      <c r="B394" t="s">
        <v>57</v>
      </c>
      <c r="C394" t="s">
        <v>32</v>
      </c>
      <c r="D394" t="s">
        <v>33</v>
      </c>
      <c r="E394">
        <v>2024</v>
      </c>
      <c r="F394" t="s">
        <v>60</v>
      </c>
      <c r="G394" t="s">
        <v>150</v>
      </c>
      <c r="H394" t="s">
        <v>151</v>
      </c>
      <c r="I394" t="s">
        <v>158</v>
      </c>
      <c r="J394" t="s">
        <v>153</v>
      </c>
      <c r="K394" t="s">
        <v>154</v>
      </c>
      <c r="L394">
        <v>30000000</v>
      </c>
      <c r="M394">
        <v>147</v>
      </c>
    </row>
    <row r="395" spans="1:13" x14ac:dyDescent="0.3">
      <c r="A395" t="s">
        <v>109</v>
      </c>
      <c r="B395" t="s">
        <v>57</v>
      </c>
      <c r="C395" t="s">
        <v>32</v>
      </c>
      <c r="D395" t="s">
        <v>33</v>
      </c>
      <c r="E395">
        <v>2025</v>
      </c>
      <c r="F395" t="s">
        <v>60</v>
      </c>
      <c r="G395" t="s">
        <v>150</v>
      </c>
      <c r="H395" t="s">
        <v>151</v>
      </c>
      <c r="I395" t="s">
        <v>158</v>
      </c>
      <c r="J395" t="s">
        <v>153</v>
      </c>
      <c r="K395" t="s">
        <v>154</v>
      </c>
      <c r="L395">
        <v>30000000</v>
      </c>
      <c r="M395">
        <v>147</v>
      </c>
    </row>
    <row r="396" spans="1:13" x14ac:dyDescent="0.3">
      <c r="A396" t="s">
        <v>109</v>
      </c>
      <c r="B396" t="s">
        <v>57</v>
      </c>
      <c r="C396" t="s">
        <v>32</v>
      </c>
      <c r="D396" t="s">
        <v>33</v>
      </c>
      <c r="E396">
        <v>2026</v>
      </c>
      <c r="F396" t="s">
        <v>60</v>
      </c>
      <c r="G396" t="s">
        <v>150</v>
      </c>
      <c r="H396" t="s">
        <v>151</v>
      </c>
      <c r="I396" t="s">
        <v>158</v>
      </c>
      <c r="J396" t="s">
        <v>153</v>
      </c>
      <c r="K396" t="s">
        <v>154</v>
      </c>
      <c r="L396">
        <v>30000000</v>
      </c>
      <c r="M396">
        <v>147</v>
      </c>
    </row>
    <row r="397" spans="1:13" x14ac:dyDescent="0.3">
      <c r="A397" t="s">
        <v>109</v>
      </c>
      <c r="B397" t="s">
        <v>159</v>
      </c>
      <c r="C397" t="s">
        <v>32</v>
      </c>
      <c r="D397" t="s">
        <v>33</v>
      </c>
      <c r="E397">
        <v>2022</v>
      </c>
      <c r="F397" t="s">
        <v>60</v>
      </c>
      <c r="G397" t="s">
        <v>150</v>
      </c>
      <c r="H397" t="s">
        <v>151</v>
      </c>
      <c r="I397" t="s">
        <v>159</v>
      </c>
      <c r="J397" t="s">
        <v>153</v>
      </c>
      <c r="K397" t="s">
        <v>154</v>
      </c>
      <c r="L397">
        <v>19000000</v>
      </c>
      <c r="M397">
        <v>148</v>
      </c>
    </row>
    <row r="398" spans="1:13" x14ac:dyDescent="0.3">
      <c r="A398" t="s">
        <v>109</v>
      </c>
      <c r="B398" t="s">
        <v>159</v>
      </c>
      <c r="C398" t="s">
        <v>32</v>
      </c>
      <c r="D398" t="s">
        <v>33</v>
      </c>
      <c r="E398">
        <v>2023</v>
      </c>
      <c r="F398" t="s">
        <v>60</v>
      </c>
      <c r="G398" t="s">
        <v>150</v>
      </c>
      <c r="H398" t="s">
        <v>151</v>
      </c>
      <c r="I398" t="s">
        <v>159</v>
      </c>
      <c r="J398" t="s">
        <v>153</v>
      </c>
      <c r="K398" t="s">
        <v>154</v>
      </c>
      <c r="L398">
        <v>19000000</v>
      </c>
      <c r="M398">
        <v>148</v>
      </c>
    </row>
    <row r="399" spans="1:13" x14ac:dyDescent="0.3">
      <c r="A399" t="s">
        <v>109</v>
      </c>
      <c r="B399" t="s">
        <v>159</v>
      </c>
      <c r="C399" t="s">
        <v>32</v>
      </c>
      <c r="D399" t="s">
        <v>33</v>
      </c>
      <c r="E399">
        <v>2024</v>
      </c>
      <c r="F399" t="s">
        <v>60</v>
      </c>
      <c r="G399" t="s">
        <v>150</v>
      </c>
      <c r="H399" t="s">
        <v>151</v>
      </c>
      <c r="I399" t="s">
        <v>159</v>
      </c>
      <c r="J399" t="s">
        <v>153</v>
      </c>
      <c r="K399" t="s">
        <v>154</v>
      </c>
      <c r="L399">
        <v>19000000</v>
      </c>
      <c r="M399">
        <v>148</v>
      </c>
    </row>
    <row r="400" spans="1:13" x14ac:dyDescent="0.3">
      <c r="A400" t="s">
        <v>109</v>
      </c>
      <c r="B400" t="s">
        <v>159</v>
      </c>
      <c r="C400" t="s">
        <v>32</v>
      </c>
      <c r="D400" t="s">
        <v>33</v>
      </c>
      <c r="E400">
        <v>2025</v>
      </c>
      <c r="F400" t="s">
        <v>60</v>
      </c>
      <c r="G400" t="s">
        <v>150</v>
      </c>
      <c r="H400" t="s">
        <v>151</v>
      </c>
      <c r="I400" t="s">
        <v>159</v>
      </c>
      <c r="J400" t="s">
        <v>153</v>
      </c>
      <c r="K400" t="s">
        <v>154</v>
      </c>
      <c r="L400">
        <v>19000000</v>
      </c>
      <c r="M400">
        <v>148</v>
      </c>
    </row>
    <row r="401" spans="1:13" x14ac:dyDescent="0.3">
      <c r="A401" t="s">
        <v>109</v>
      </c>
      <c r="B401" t="s">
        <v>159</v>
      </c>
      <c r="C401" t="s">
        <v>32</v>
      </c>
      <c r="D401" t="s">
        <v>33</v>
      </c>
      <c r="E401">
        <v>2026</v>
      </c>
      <c r="F401" t="s">
        <v>60</v>
      </c>
      <c r="G401" t="s">
        <v>150</v>
      </c>
      <c r="H401" t="s">
        <v>151</v>
      </c>
      <c r="I401" t="s">
        <v>159</v>
      </c>
      <c r="J401" t="s">
        <v>153</v>
      </c>
      <c r="K401" t="s">
        <v>154</v>
      </c>
      <c r="L401">
        <v>19000000</v>
      </c>
      <c r="M401">
        <v>148</v>
      </c>
    </row>
    <row r="402" spans="1:13" x14ac:dyDescent="0.3">
      <c r="A402" t="s">
        <v>109</v>
      </c>
      <c r="B402" t="s">
        <v>74</v>
      </c>
      <c r="C402" t="s">
        <v>32</v>
      </c>
      <c r="D402" t="s">
        <v>33</v>
      </c>
      <c r="E402">
        <v>2022</v>
      </c>
      <c r="F402" t="s">
        <v>60</v>
      </c>
      <c r="G402" t="s">
        <v>150</v>
      </c>
      <c r="H402" t="s">
        <v>151</v>
      </c>
      <c r="I402" t="s">
        <v>74</v>
      </c>
      <c r="J402" t="s">
        <v>153</v>
      </c>
      <c r="K402" t="s">
        <v>154</v>
      </c>
      <c r="L402">
        <v>100000000</v>
      </c>
      <c r="M402">
        <v>149</v>
      </c>
    </row>
    <row r="403" spans="1:13" x14ac:dyDescent="0.3">
      <c r="A403" t="s">
        <v>109</v>
      </c>
      <c r="B403" t="s">
        <v>74</v>
      </c>
      <c r="C403" t="s">
        <v>32</v>
      </c>
      <c r="D403" t="s">
        <v>33</v>
      </c>
      <c r="E403">
        <v>2023</v>
      </c>
      <c r="F403" t="s">
        <v>60</v>
      </c>
      <c r="G403" t="s">
        <v>150</v>
      </c>
      <c r="H403" t="s">
        <v>151</v>
      </c>
      <c r="I403" t="s">
        <v>74</v>
      </c>
      <c r="J403" t="s">
        <v>153</v>
      </c>
      <c r="K403" t="s">
        <v>154</v>
      </c>
      <c r="L403">
        <v>100000000</v>
      </c>
      <c r="M403">
        <v>149</v>
      </c>
    </row>
    <row r="404" spans="1:13" x14ac:dyDescent="0.3">
      <c r="A404" t="s">
        <v>109</v>
      </c>
      <c r="B404" t="s">
        <v>74</v>
      </c>
      <c r="C404" t="s">
        <v>32</v>
      </c>
      <c r="D404" t="s">
        <v>33</v>
      </c>
      <c r="E404">
        <v>2024</v>
      </c>
      <c r="F404" t="s">
        <v>60</v>
      </c>
      <c r="G404" t="s">
        <v>150</v>
      </c>
      <c r="H404" t="s">
        <v>151</v>
      </c>
      <c r="I404" t="s">
        <v>74</v>
      </c>
      <c r="J404" t="s">
        <v>153</v>
      </c>
      <c r="K404" t="s">
        <v>154</v>
      </c>
      <c r="L404">
        <v>100000000</v>
      </c>
      <c r="M404">
        <v>149</v>
      </c>
    </row>
    <row r="405" spans="1:13" x14ac:dyDescent="0.3">
      <c r="A405" t="s">
        <v>109</v>
      </c>
      <c r="B405" t="s">
        <v>74</v>
      </c>
      <c r="C405" t="s">
        <v>32</v>
      </c>
      <c r="D405" t="s">
        <v>33</v>
      </c>
      <c r="E405">
        <v>2025</v>
      </c>
      <c r="F405" t="s">
        <v>60</v>
      </c>
      <c r="G405" t="s">
        <v>150</v>
      </c>
      <c r="H405" t="s">
        <v>151</v>
      </c>
      <c r="I405" t="s">
        <v>74</v>
      </c>
      <c r="J405" t="s">
        <v>153</v>
      </c>
      <c r="K405" t="s">
        <v>154</v>
      </c>
      <c r="L405">
        <v>100000000</v>
      </c>
      <c r="M405">
        <v>149</v>
      </c>
    </row>
    <row r="406" spans="1:13" x14ac:dyDescent="0.3">
      <c r="A406" t="s">
        <v>109</v>
      </c>
      <c r="B406" t="s">
        <v>74</v>
      </c>
      <c r="C406" t="s">
        <v>32</v>
      </c>
      <c r="D406" t="s">
        <v>33</v>
      </c>
      <c r="E406">
        <v>2026</v>
      </c>
      <c r="F406" t="s">
        <v>60</v>
      </c>
      <c r="G406" t="s">
        <v>150</v>
      </c>
      <c r="H406" t="s">
        <v>151</v>
      </c>
      <c r="I406" t="s">
        <v>74</v>
      </c>
      <c r="J406" t="s">
        <v>153</v>
      </c>
      <c r="K406" t="s">
        <v>154</v>
      </c>
      <c r="L406">
        <v>100000000</v>
      </c>
      <c r="M406">
        <v>149</v>
      </c>
    </row>
    <row r="407" spans="1:13" x14ac:dyDescent="0.3">
      <c r="A407" t="s">
        <v>109</v>
      </c>
      <c r="B407" t="s">
        <v>160</v>
      </c>
      <c r="C407" t="s">
        <v>32</v>
      </c>
      <c r="D407" t="s">
        <v>33</v>
      </c>
      <c r="E407">
        <v>2022</v>
      </c>
      <c r="F407" t="s">
        <v>60</v>
      </c>
      <c r="G407" t="s">
        <v>150</v>
      </c>
      <c r="H407" t="s">
        <v>151</v>
      </c>
      <c r="I407" t="s">
        <v>160</v>
      </c>
      <c r="J407" t="s">
        <v>153</v>
      </c>
      <c r="K407" t="s">
        <v>154</v>
      </c>
      <c r="L407">
        <v>250000000</v>
      </c>
      <c r="M407">
        <v>151</v>
      </c>
    </row>
    <row r="408" spans="1:13" x14ac:dyDescent="0.3">
      <c r="A408" t="s">
        <v>109</v>
      </c>
      <c r="B408" t="s">
        <v>160</v>
      </c>
      <c r="C408" t="s">
        <v>32</v>
      </c>
      <c r="D408" t="s">
        <v>33</v>
      </c>
      <c r="E408">
        <v>2023</v>
      </c>
      <c r="F408" t="s">
        <v>60</v>
      </c>
      <c r="G408" t="s">
        <v>150</v>
      </c>
      <c r="H408" t="s">
        <v>151</v>
      </c>
      <c r="I408" t="s">
        <v>160</v>
      </c>
      <c r="J408" t="s">
        <v>153</v>
      </c>
      <c r="K408" t="s">
        <v>154</v>
      </c>
      <c r="L408">
        <v>250000000</v>
      </c>
      <c r="M408">
        <v>151</v>
      </c>
    </row>
    <row r="409" spans="1:13" x14ac:dyDescent="0.3">
      <c r="A409" t="s">
        <v>109</v>
      </c>
      <c r="B409" t="s">
        <v>160</v>
      </c>
      <c r="C409" t="s">
        <v>32</v>
      </c>
      <c r="D409" t="s">
        <v>33</v>
      </c>
      <c r="E409">
        <v>2024</v>
      </c>
      <c r="F409" t="s">
        <v>60</v>
      </c>
      <c r="G409" t="s">
        <v>150</v>
      </c>
      <c r="H409" t="s">
        <v>151</v>
      </c>
      <c r="I409" t="s">
        <v>160</v>
      </c>
      <c r="J409" t="s">
        <v>153</v>
      </c>
      <c r="K409" t="s">
        <v>154</v>
      </c>
      <c r="L409">
        <v>250000000</v>
      </c>
      <c r="M409">
        <v>151</v>
      </c>
    </row>
    <row r="410" spans="1:13" x14ac:dyDescent="0.3">
      <c r="A410" t="s">
        <v>109</v>
      </c>
      <c r="B410" t="s">
        <v>160</v>
      </c>
      <c r="C410" t="s">
        <v>32</v>
      </c>
      <c r="D410" t="s">
        <v>33</v>
      </c>
      <c r="E410">
        <v>2025</v>
      </c>
      <c r="F410" t="s">
        <v>60</v>
      </c>
      <c r="G410" t="s">
        <v>150</v>
      </c>
      <c r="H410" t="s">
        <v>151</v>
      </c>
      <c r="I410" t="s">
        <v>160</v>
      </c>
      <c r="J410" t="s">
        <v>153</v>
      </c>
      <c r="K410" t="s">
        <v>154</v>
      </c>
      <c r="L410">
        <v>250000000</v>
      </c>
      <c r="M410">
        <v>151</v>
      </c>
    </row>
    <row r="411" spans="1:13" x14ac:dyDescent="0.3">
      <c r="A411" t="s">
        <v>109</v>
      </c>
      <c r="B411" t="s">
        <v>160</v>
      </c>
      <c r="C411" t="s">
        <v>32</v>
      </c>
      <c r="D411" t="s">
        <v>33</v>
      </c>
      <c r="E411">
        <v>2026</v>
      </c>
      <c r="F411" t="s">
        <v>60</v>
      </c>
      <c r="G411" t="s">
        <v>150</v>
      </c>
      <c r="H411" t="s">
        <v>151</v>
      </c>
      <c r="I411" t="s">
        <v>160</v>
      </c>
      <c r="J411" t="s">
        <v>153</v>
      </c>
      <c r="K411" t="s">
        <v>154</v>
      </c>
      <c r="L411">
        <v>250000000</v>
      </c>
      <c r="M411">
        <v>151</v>
      </c>
    </row>
    <row r="412" spans="1:13" x14ac:dyDescent="0.3">
      <c r="A412" t="s">
        <v>109</v>
      </c>
      <c r="B412" t="s">
        <v>112</v>
      </c>
      <c r="C412" t="s">
        <v>113</v>
      </c>
      <c r="D412" t="s">
        <v>33</v>
      </c>
      <c r="E412">
        <v>2022</v>
      </c>
      <c r="F412" t="s">
        <v>60</v>
      </c>
      <c r="G412" t="s">
        <v>150</v>
      </c>
      <c r="H412" t="s">
        <v>151</v>
      </c>
      <c r="I412" t="s">
        <v>161</v>
      </c>
      <c r="J412" t="s">
        <v>153</v>
      </c>
      <c r="K412" t="s">
        <v>154</v>
      </c>
      <c r="L412">
        <v>10000000</v>
      </c>
      <c r="M412">
        <v>152</v>
      </c>
    </row>
    <row r="413" spans="1:13" x14ac:dyDescent="0.3">
      <c r="A413" t="s">
        <v>109</v>
      </c>
      <c r="B413" t="s">
        <v>112</v>
      </c>
      <c r="C413" t="s">
        <v>113</v>
      </c>
      <c r="D413" t="s">
        <v>33</v>
      </c>
      <c r="E413">
        <v>2023</v>
      </c>
      <c r="F413" t="s">
        <v>60</v>
      </c>
      <c r="G413" t="s">
        <v>150</v>
      </c>
      <c r="H413" t="s">
        <v>151</v>
      </c>
      <c r="I413" t="s">
        <v>161</v>
      </c>
      <c r="J413" t="s">
        <v>153</v>
      </c>
      <c r="K413" t="s">
        <v>154</v>
      </c>
      <c r="L413">
        <v>10000000</v>
      </c>
      <c r="M413">
        <v>152</v>
      </c>
    </row>
    <row r="414" spans="1:13" x14ac:dyDescent="0.3">
      <c r="A414" t="s">
        <v>109</v>
      </c>
      <c r="B414" t="s">
        <v>112</v>
      </c>
      <c r="C414" t="s">
        <v>113</v>
      </c>
      <c r="D414" t="s">
        <v>33</v>
      </c>
      <c r="E414">
        <v>2024</v>
      </c>
      <c r="F414" t="s">
        <v>60</v>
      </c>
      <c r="G414" t="s">
        <v>150</v>
      </c>
      <c r="H414" t="s">
        <v>151</v>
      </c>
      <c r="I414" t="s">
        <v>161</v>
      </c>
      <c r="J414" t="s">
        <v>153</v>
      </c>
      <c r="K414" t="s">
        <v>154</v>
      </c>
      <c r="L414">
        <v>10000000</v>
      </c>
      <c r="M414">
        <v>152</v>
      </c>
    </row>
    <row r="415" spans="1:13" x14ac:dyDescent="0.3">
      <c r="A415" t="s">
        <v>109</v>
      </c>
      <c r="B415" t="s">
        <v>112</v>
      </c>
      <c r="C415" t="s">
        <v>113</v>
      </c>
      <c r="D415" t="s">
        <v>33</v>
      </c>
      <c r="E415">
        <v>2025</v>
      </c>
      <c r="F415" t="s">
        <v>60</v>
      </c>
      <c r="G415" t="s">
        <v>150</v>
      </c>
      <c r="H415" t="s">
        <v>151</v>
      </c>
      <c r="I415" t="s">
        <v>161</v>
      </c>
      <c r="J415" t="s">
        <v>153</v>
      </c>
      <c r="K415" t="s">
        <v>154</v>
      </c>
      <c r="L415">
        <v>10000000</v>
      </c>
      <c r="M415">
        <v>152</v>
      </c>
    </row>
    <row r="416" spans="1:13" x14ac:dyDescent="0.3">
      <c r="A416" t="s">
        <v>109</v>
      </c>
      <c r="B416" t="s">
        <v>112</v>
      </c>
      <c r="C416" t="s">
        <v>113</v>
      </c>
      <c r="D416" t="s">
        <v>33</v>
      </c>
      <c r="E416">
        <v>2026</v>
      </c>
      <c r="F416" t="s">
        <v>60</v>
      </c>
      <c r="G416" t="s">
        <v>150</v>
      </c>
      <c r="H416" t="s">
        <v>151</v>
      </c>
      <c r="I416" t="s">
        <v>161</v>
      </c>
      <c r="J416" t="s">
        <v>153</v>
      </c>
      <c r="K416" t="s">
        <v>154</v>
      </c>
      <c r="L416">
        <v>10000000</v>
      </c>
      <c r="M416">
        <v>152</v>
      </c>
    </row>
    <row r="417" spans="1:13" x14ac:dyDescent="0.3">
      <c r="A417" t="s">
        <v>109</v>
      </c>
      <c r="B417" t="s">
        <v>116</v>
      </c>
      <c r="C417" t="s">
        <v>113</v>
      </c>
      <c r="D417" t="s">
        <v>33</v>
      </c>
      <c r="E417">
        <v>2022</v>
      </c>
      <c r="F417" t="s">
        <v>60</v>
      </c>
      <c r="G417" t="s">
        <v>150</v>
      </c>
      <c r="H417" t="s">
        <v>151</v>
      </c>
      <c r="I417" t="s">
        <v>117</v>
      </c>
      <c r="J417" t="s">
        <v>153</v>
      </c>
      <c r="K417" t="s">
        <v>154</v>
      </c>
      <c r="L417">
        <v>80000000</v>
      </c>
      <c r="M417">
        <v>153</v>
      </c>
    </row>
    <row r="418" spans="1:13" x14ac:dyDescent="0.3">
      <c r="A418" t="s">
        <v>109</v>
      </c>
      <c r="B418" t="s">
        <v>116</v>
      </c>
      <c r="C418" t="s">
        <v>113</v>
      </c>
      <c r="D418" t="s">
        <v>33</v>
      </c>
      <c r="E418">
        <v>2023</v>
      </c>
      <c r="F418" t="s">
        <v>60</v>
      </c>
      <c r="G418" t="s">
        <v>150</v>
      </c>
      <c r="H418" t="s">
        <v>151</v>
      </c>
      <c r="I418" t="s">
        <v>117</v>
      </c>
      <c r="J418" t="s">
        <v>153</v>
      </c>
      <c r="K418" t="s">
        <v>154</v>
      </c>
      <c r="L418">
        <v>80000000</v>
      </c>
      <c r="M418">
        <v>153</v>
      </c>
    </row>
    <row r="419" spans="1:13" x14ac:dyDescent="0.3">
      <c r="A419" t="s">
        <v>109</v>
      </c>
      <c r="B419" t="s">
        <v>116</v>
      </c>
      <c r="C419" t="s">
        <v>113</v>
      </c>
      <c r="D419" t="s">
        <v>33</v>
      </c>
      <c r="E419">
        <v>2024</v>
      </c>
      <c r="F419" t="s">
        <v>60</v>
      </c>
      <c r="G419" t="s">
        <v>150</v>
      </c>
      <c r="H419" t="s">
        <v>151</v>
      </c>
      <c r="I419" t="s">
        <v>117</v>
      </c>
      <c r="J419" t="s">
        <v>153</v>
      </c>
      <c r="K419" t="s">
        <v>154</v>
      </c>
      <c r="L419">
        <v>80000000</v>
      </c>
      <c r="M419">
        <v>153</v>
      </c>
    </row>
    <row r="420" spans="1:13" x14ac:dyDescent="0.3">
      <c r="A420" t="s">
        <v>109</v>
      </c>
      <c r="B420" t="s">
        <v>116</v>
      </c>
      <c r="C420" t="s">
        <v>113</v>
      </c>
      <c r="D420" t="s">
        <v>33</v>
      </c>
      <c r="E420">
        <v>2025</v>
      </c>
      <c r="F420" t="s">
        <v>60</v>
      </c>
      <c r="G420" t="s">
        <v>150</v>
      </c>
      <c r="H420" t="s">
        <v>151</v>
      </c>
      <c r="I420" t="s">
        <v>117</v>
      </c>
      <c r="J420" t="s">
        <v>153</v>
      </c>
      <c r="K420" t="s">
        <v>154</v>
      </c>
      <c r="L420">
        <v>80000000</v>
      </c>
      <c r="M420">
        <v>153</v>
      </c>
    </row>
    <row r="421" spans="1:13" x14ac:dyDescent="0.3">
      <c r="A421" t="s">
        <v>109</v>
      </c>
      <c r="B421" t="s">
        <v>116</v>
      </c>
      <c r="C421" t="s">
        <v>113</v>
      </c>
      <c r="D421" t="s">
        <v>33</v>
      </c>
      <c r="E421">
        <v>2026</v>
      </c>
      <c r="F421" t="s">
        <v>60</v>
      </c>
      <c r="G421" t="s">
        <v>150</v>
      </c>
      <c r="H421" t="s">
        <v>151</v>
      </c>
      <c r="I421" t="s">
        <v>117</v>
      </c>
      <c r="J421" t="s">
        <v>153</v>
      </c>
      <c r="K421" t="s">
        <v>154</v>
      </c>
      <c r="L421">
        <v>80000000</v>
      </c>
      <c r="M421">
        <v>153</v>
      </c>
    </row>
    <row r="422" spans="1:13" x14ac:dyDescent="0.3">
      <c r="A422" t="s">
        <v>109</v>
      </c>
      <c r="B422" t="s">
        <v>116</v>
      </c>
      <c r="C422" t="s">
        <v>113</v>
      </c>
      <c r="D422" t="s">
        <v>33</v>
      </c>
      <c r="E422">
        <v>2022</v>
      </c>
      <c r="F422" t="s">
        <v>60</v>
      </c>
      <c r="G422" t="s">
        <v>150</v>
      </c>
      <c r="H422" t="s">
        <v>151</v>
      </c>
      <c r="I422" t="s">
        <v>162</v>
      </c>
      <c r="J422" t="s">
        <v>153</v>
      </c>
      <c r="K422" t="s">
        <v>154</v>
      </c>
      <c r="L422">
        <v>16000000</v>
      </c>
      <c r="M422">
        <v>154</v>
      </c>
    </row>
    <row r="423" spans="1:13" x14ac:dyDescent="0.3">
      <c r="A423" t="s">
        <v>109</v>
      </c>
      <c r="B423" t="s">
        <v>116</v>
      </c>
      <c r="C423" t="s">
        <v>113</v>
      </c>
      <c r="D423" t="s">
        <v>33</v>
      </c>
      <c r="E423">
        <v>2023</v>
      </c>
      <c r="F423" t="s">
        <v>60</v>
      </c>
      <c r="G423" t="s">
        <v>150</v>
      </c>
      <c r="H423" t="s">
        <v>151</v>
      </c>
      <c r="I423" t="s">
        <v>162</v>
      </c>
      <c r="J423" t="s">
        <v>153</v>
      </c>
      <c r="K423" t="s">
        <v>154</v>
      </c>
      <c r="L423">
        <v>16000000</v>
      </c>
      <c r="M423">
        <v>154</v>
      </c>
    </row>
    <row r="424" spans="1:13" x14ac:dyDescent="0.3">
      <c r="A424" t="s">
        <v>109</v>
      </c>
      <c r="B424" t="s">
        <v>116</v>
      </c>
      <c r="C424" t="s">
        <v>113</v>
      </c>
      <c r="D424" t="s">
        <v>33</v>
      </c>
      <c r="E424">
        <v>2024</v>
      </c>
      <c r="F424" t="s">
        <v>60</v>
      </c>
      <c r="G424" t="s">
        <v>150</v>
      </c>
      <c r="H424" t="s">
        <v>151</v>
      </c>
      <c r="I424" t="s">
        <v>162</v>
      </c>
      <c r="J424" t="s">
        <v>153</v>
      </c>
      <c r="K424" t="s">
        <v>154</v>
      </c>
      <c r="L424">
        <v>16000000</v>
      </c>
      <c r="M424">
        <v>154</v>
      </c>
    </row>
    <row r="425" spans="1:13" x14ac:dyDescent="0.3">
      <c r="A425" t="s">
        <v>109</v>
      </c>
      <c r="B425" t="s">
        <v>116</v>
      </c>
      <c r="C425" t="s">
        <v>113</v>
      </c>
      <c r="D425" t="s">
        <v>33</v>
      </c>
      <c r="E425">
        <v>2025</v>
      </c>
      <c r="F425" t="s">
        <v>60</v>
      </c>
      <c r="G425" t="s">
        <v>150</v>
      </c>
      <c r="H425" t="s">
        <v>151</v>
      </c>
      <c r="I425" t="s">
        <v>162</v>
      </c>
      <c r="J425" t="s">
        <v>153</v>
      </c>
      <c r="K425" t="s">
        <v>154</v>
      </c>
      <c r="L425">
        <v>16000000</v>
      </c>
      <c r="M425">
        <v>154</v>
      </c>
    </row>
    <row r="426" spans="1:13" x14ac:dyDescent="0.3">
      <c r="A426" t="s">
        <v>109</v>
      </c>
      <c r="B426" t="s">
        <v>116</v>
      </c>
      <c r="C426" t="s">
        <v>113</v>
      </c>
      <c r="D426" t="s">
        <v>33</v>
      </c>
      <c r="E426">
        <v>2026</v>
      </c>
      <c r="F426" t="s">
        <v>60</v>
      </c>
      <c r="G426" t="s">
        <v>150</v>
      </c>
      <c r="H426" t="s">
        <v>151</v>
      </c>
      <c r="I426" t="s">
        <v>162</v>
      </c>
      <c r="J426" t="s">
        <v>153</v>
      </c>
      <c r="K426" t="s">
        <v>154</v>
      </c>
      <c r="L426">
        <v>16000000</v>
      </c>
      <c r="M426">
        <v>154</v>
      </c>
    </row>
    <row r="427" spans="1:13" x14ac:dyDescent="0.3">
      <c r="A427" t="s">
        <v>109</v>
      </c>
      <c r="B427" t="s">
        <v>116</v>
      </c>
      <c r="C427" t="s">
        <v>113</v>
      </c>
      <c r="D427" t="s">
        <v>33</v>
      </c>
      <c r="E427">
        <v>2022</v>
      </c>
      <c r="F427" t="s">
        <v>60</v>
      </c>
      <c r="G427" t="s">
        <v>150</v>
      </c>
      <c r="H427" t="s">
        <v>151</v>
      </c>
      <c r="I427" t="s">
        <v>163</v>
      </c>
      <c r="J427" t="s">
        <v>153</v>
      </c>
      <c r="K427" t="s">
        <v>154</v>
      </c>
      <c r="L427">
        <v>26500000</v>
      </c>
      <c r="M427">
        <v>155</v>
      </c>
    </row>
    <row r="428" spans="1:13" x14ac:dyDescent="0.3">
      <c r="A428" t="s">
        <v>109</v>
      </c>
      <c r="B428" t="s">
        <v>116</v>
      </c>
      <c r="C428" t="s">
        <v>113</v>
      </c>
      <c r="D428" t="s">
        <v>33</v>
      </c>
      <c r="E428">
        <v>2023</v>
      </c>
      <c r="F428" t="s">
        <v>60</v>
      </c>
      <c r="G428" t="s">
        <v>150</v>
      </c>
      <c r="H428" t="s">
        <v>151</v>
      </c>
      <c r="I428" t="s">
        <v>163</v>
      </c>
      <c r="J428" t="s">
        <v>153</v>
      </c>
      <c r="K428" t="s">
        <v>154</v>
      </c>
      <c r="L428">
        <v>26500000</v>
      </c>
      <c r="M428">
        <v>155</v>
      </c>
    </row>
    <row r="429" spans="1:13" x14ac:dyDescent="0.3">
      <c r="A429" t="s">
        <v>109</v>
      </c>
      <c r="B429" t="s">
        <v>116</v>
      </c>
      <c r="C429" t="s">
        <v>113</v>
      </c>
      <c r="D429" t="s">
        <v>33</v>
      </c>
      <c r="E429">
        <v>2024</v>
      </c>
      <c r="F429" t="s">
        <v>60</v>
      </c>
      <c r="G429" t="s">
        <v>150</v>
      </c>
      <c r="H429" t="s">
        <v>151</v>
      </c>
      <c r="I429" t="s">
        <v>163</v>
      </c>
      <c r="J429" t="s">
        <v>153</v>
      </c>
      <c r="K429" t="s">
        <v>154</v>
      </c>
      <c r="L429">
        <v>26500000</v>
      </c>
      <c r="M429">
        <v>155</v>
      </c>
    </row>
    <row r="430" spans="1:13" x14ac:dyDescent="0.3">
      <c r="A430" t="s">
        <v>109</v>
      </c>
      <c r="B430" t="s">
        <v>116</v>
      </c>
      <c r="C430" t="s">
        <v>113</v>
      </c>
      <c r="D430" t="s">
        <v>33</v>
      </c>
      <c r="E430">
        <v>2025</v>
      </c>
      <c r="F430" t="s">
        <v>60</v>
      </c>
      <c r="G430" t="s">
        <v>150</v>
      </c>
      <c r="H430" t="s">
        <v>151</v>
      </c>
      <c r="I430" t="s">
        <v>163</v>
      </c>
      <c r="J430" t="s">
        <v>153</v>
      </c>
      <c r="K430" t="s">
        <v>154</v>
      </c>
      <c r="L430">
        <v>26500000</v>
      </c>
      <c r="M430">
        <v>155</v>
      </c>
    </row>
    <row r="431" spans="1:13" x14ac:dyDescent="0.3">
      <c r="A431" t="s">
        <v>109</v>
      </c>
      <c r="B431" t="s">
        <v>116</v>
      </c>
      <c r="C431" t="s">
        <v>113</v>
      </c>
      <c r="D431" t="s">
        <v>33</v>
      </c>
      <c r="E431">
        <v>2026</v>
      </c>
      <c r="F431" t="s">
        <v>60</v>
      </c>
      <c r="G431" t="s">
        <v>150</v>
      </c>
      <c r="H431" t="s">
        <v>151</v>
      </c>
      <c r="I431" t="s">
        <v>163</v>
      </c>
      <c r="J431" t="s">
        <v>153</v>
      </c>
      <c r="K431" t="s">
        <v>154</v>
      </c>
      <c r="L431">
        <v>26500000</v>
      </c>
      <c r="M431">
        <v>155</v>
      </c>
    </row>
    <row r="432" spans="1:13" x14ac:dyDescent="0.3">
      <c r="A432" t="s">
        <v>109</v>
      </c>
      <c r="B432" t="s">
        <v>116</v>
      </c>
      <c r="C432" t="s">
        <v>113</v>
      </c>
      <c r="D432" t="s">
        <v>33</v>
      </c>
      <c r="E432">
        <v>2022</v>
      </c>
      <c r="F432" t="s">
        <v>60</v>
      </c>
      <c r="G432" t="s">
        <v>150</v>
      </c>
      <c r="H432" t="s">
        <v>151</v>
      </c>
      <c r="I432" t="s">
        <v>120</v>
      </c>
      <c r="J432" t="s">
        <v>153</v>
      </c>
      <c r="K432" t="s">
        <v>154</v>
      </c>
      <c r="L432">
        <v>2000000</v>
      </c>
      <c r="M432">
        <v>156</v>
      </c>
    </row>
    <row r="433" spans="1:13" x14ac:dyDescent="0.3">
      <c r="A433" t="s">
        <v>109</v>
      </c>
      <c r="B433" t="s">
        <v>116</v>
      </c>
      <c r="C433" t="s">
        <v>113</v>
      </c>
      <c r="D433" t="s">
        <v>33</v>
      </c>
      <c r="E433">
        <v>2023</v>
      </c>
      <c r="F433" t="s">
        <v>60</v>
      </c>
      <c r="G433" t="s">
        <v>150</v>
      </c>
      <c r="H433" t="s">
        <v>151</v>
      </c>
      <c r="I433" t="s">
        <v>120</v>
      </c>
      <c r="J433" t="s">
        <v>153</v>
      </c>
      <c r="K433" t="s">
        <v>154</v>
      </c>
      <c r="L433">
        <v>2000000</v>
      </c>
      <c r="M433">
        <v>156</v>
      </c>
    </row>
    <row r="434" spans="1:13" x14ac:dyDescent="0.3">
      <c r="A434" t="s">
        <v>109</v>
      </c>
      <c r="B434" t="s">
        <v>116</v>
      </c>
      <c r="C434" t="s">
        <v>113</v>
      </c>
      <c r="D434" t="s">
        <v>33</v>
      </c>
      <c r="E434">
        <v>2024</v>
      </c>
      <c r="F434" t="s">
        <v>60</v>
      </c>
      <c r="G434" t="s">
        <v>150</v>
      </c>
      <c r="H434" t="s">
        <v>151</v>
      </c>
      <c r="I434" t="s">
        <v>120</v>
      </c>
      <c r="J434" t="s">
        <v>153</v>
      </c>
      <c r="K434" t="s">
        <v>154</v>
      </c>
      <c r="L434">
        <v>2000000</v>
      </c>
      <c r="M434">
        <v>156</v>
      </c>
    </row>
    <row r="435" spans="1:13" x14ac:dyDescent="0.3">
      <c r="A435" t="s">
        <v>109</v>
      </c>
      <c r="B435" t="s">
        <v>116</v>
      </c>
      <c r="C435" t="s">
        <v>113</v>
      </c>
      <c r="D435" t="s">
        <v>33</v>
      </c>
      <c r="E435">
        <v>2025</v>
      </c>
      <c r="F435" t="s">
        <v>60</v>
      </c>
      <c r="G435" t="s">
        <v>150</v>
      </c>
      <c r="H435" t="s">
        <v>151</v>
      </c>
      <c r="I435" t="s">
        <v>120</v>
      </c>
      <c r="J435" t="s">
        <v>153</v>
      </c>
      <c r="K435" t="s">
        <v>154</v>
      </c>
      <c r="L435">
        <v>2000000</v>
      </c>
      <c r="M435">
        <v>156</v>
      </c>
    </row>
    <row r="436" spans="1:13" x14ac:dyDescent="0.3">
      <c r="A436" t="s">
        <v>109</v>
      </c>
      <c r="B436" t="s">
        <v>116</v>
      </c>
      <c r="C436" t="s">
        <v>113</v>
      </c>
      <c r="D436" t="s">
        <v>33</v>
      </c>
      <c r="E436">
        <v>2026</v>
      </c>
      <c r="F436" t="s">
        <v>60</v>
      </c>
      <c r="G436" t="s">
        <v>150</v>
      </c>
      <c r="H436" t="s">
        <v>151</v>
      </c>
      <c r="I436" t="s">
        <v>120</v>
      </c>
      <c r="J436" t="s">
        <v>153</v>
      </c>
      <c r="K436" t="s">
        <v>154</v>
      </c>
      <c r="L436">
        <v>2000000</v>
      </c>
      <c r="M436">
        <v>156</v>
      </c>
    </row>
    <row r="437" spans="1:13" x14ac:dyDescent="0.3">
      <c r="A437" t="s">
        <v>109</v>
      </c>
      <c r="B437" t="s">
        <v>134</v>
      </c>
      <c r="C437" t="s">
        <v>124</v>
      </c>
      <c r="D437" t="s">
        <v>33</v>
      </c>
      <c r="E437">
        <v>2022</v>
      </c>
      <c r="F437" t="s">
        <v>60</v>
      </c>
      <c r="G437" t="s">
        <v>150</v>
      </c>
      <c r="H437" t="s">
        <v>151</v>
      </c>
      <c r="I437" t="s">
        <v>134</v>
      </c>
      <c r="J437" t="s">
        <v>153</v>
      </c>
      <c r="K437" t="s">
        <v>154</v>
      </c>
      <c r="L437">
        <v>150000000</v>
      </c>
      <c r="M437">
        <v>157</v>
      </c>
    </row>
    <row r="438" spans="1:13" x14ac:dyDescent="0.3">
      <c r="A438" t="s">
        <v>109</v>
      </c>
      <c r="B438" t="s">
        <v>134</v>
      </c>
      <c r="C438" t="s">
        <v>124</v>
      </c>
      <c r="D438" t="s">
        <v>33</v>
      </c>
      <c r="E438">
        <v>2023</v>
      </c>
      <c r="F438" t="s">
        <v>60</v>
      </c>
      <c r="G438" t="s">
        <v>150</v>
      </c>
      <c r="H438" t="s">
        <v>151</v>
      </c>
      <c r="I438" t="s">
        <v>134</v>
      </c>
      <c r="J438" t="s">
        <v>153</v>
      </c>
      <c r="K438" t="s">
        <v>154</v>
      </c>
      <c r="L438">
        <v>150000000</v>
      </c>
      <c r="M438">
        <v>157</v>
      </c>
    </row>
    <row r="439" spans="1:13" x14ac:dyDescent="0.3">
      <c r="A439" t="s">
        <v>109</v>
      </c>
      <c r="B439" t="s">
        <v>134</v>
      </c>
      <c r="C439" t="s">
        <v>124</v>
      </c>
      <c r="D439" t="s">
        <v>33</v>
      </c>
      <c r="E439">
        <v>2024</v>
      </c>
      <c r="F439" t="s">
        <v>60</v>
      </c>
      <c r="G439" t="s">
        <v>150</v>
      </c>
      <c r="H439" t="s">
        <v>151</v>
      </c>
      <c r="I439" t="s">
        <v>134</v>
      </c>
      <c r="J439" t="s">
        <v>153</v>
      </c>
      <c r="K439" t="s">
        <v>154</v>
      </c>
      <c r="L439">
        <v>150000000</v>
      </c>
      <c r="M439">
        <v>157</v>
      </c>
    </row>
    <row r="440" spans="1:13" x14ac:dyDescent="0.3">
      <c r="A440" t="s">
        <v>109</v>
      </c>
      <c r="B440" t="s">
        <v>134</v>
      </c>
      <c r="C440" t="s">
        <v>124</v>
      </c>
      <c r="D440" t="s">
        <v>33</v>
      </c>
      <c r="E440">
        <v>2025</v>
      </c>
      <c r="F440" t="s">
        <v>60</v>
      </c>
      <c r="G440" t="s">
        <v>150</v>
      </c>
      <c r="H440" t="s">
        <v>151</v>
      </c>
      <c r="I440" t="s">
        <v>134</v>
      </c>
      <c r="J440" t="s">
        <v>153</v>
      </c>
      <c r="K440" t="s">
        <v>154</v>
      </c>
      <c r="L440">
        <v>150000000</v>
      </c>
      <c r="M440">
        <v>157</v>
      </c>
    </row>
    <row r="441" spans="1:13" x14ac:dyDescent="0.3">
      <c r="A441" t="s">
        <v>109</v>
      </c>
      <c r="B441" t="s">
        <v>134</v>
      </c>
      <c r="C441" t="s">
        <v>124</v>
      </c>
      <c r="D441" t="s">
        <v>33</v>
      </c>
      <c r="E441">
        <v>2026</v>
      </c>
      <c r="F441" t="s">
        <v>60</v>
      </c>
      <c r="G441" t="s">
        <v>150</v>
      </c>
      <c r="H441" t="s">
        <v>151</v>
      </c>
      <c r="I441" t="s">
        <v>134</v>
      </c>
      <c r="J441" t="s">
        <v>153</v>
      </c>
      <c r="K441" t="s">
        <v>154</v>
      </c>
      <c r="L441">
        <v>150000000</v>
      </c>
      <c r="M441">
        <v>157</v>
      </c>
    </row>
    <row r="442" spans="1:13" x14ac:dyDescent="0.3">
      <c r="A442" t="s">
        <v>109</v>
      </c>
      <c r="B442" t="s">
        <v>164</v>
      </c>
      <c r="C442" t="s">
        <v>124</v>
      </c>
      <c r="D442" t="s">
        <v>33</v>
      </c>
      <c r="E442">
        <v>2022</v>
      </c>
      <c r="F442" t="s">
        <v>60</v>
      </c>
      <c r="G442" t="s">
        <v>150</v>
      </c>
      <c r="H442" t="s">
        <v>151</v>
      </c>
      <c r="I442" t="s">
        <v>164</v>
      </c>
      <c r="J442" t="s">
        <v>153</v>
      </c>
      <c r="K442" t="s">
        <v>154</v>
      </c>
      <c r="L442">
        <v>109700000</v>
      </c>
      <c r="M442">
        <v>158</v>
      </c>
    </row>
    <row r="443" spans="1:13" x14ac:dyDescent="0.3">
      <c r="A443" t="s">
        <v>109</v>
      </c>
      <c r="B443" t="s">
        <v>164</v>
      </c>
      <c r="C443" t="s">
        <v>124</v>
      </c>
      <c r="D443" t="s">
        <v>33</v>
      </c>
      <c r="E443">
        <v>2023</v>
      </c>
      <c r="F443" t="s">
        <v>60</v>
      </c>
      <c r="G443" t="s">
        <v>150</v>
      </c>
      <c r="H443" t="s">
        <v>151</v>
      </c>
      <c r="I443" t="s">
        <v>164</v>
      </c>
      <c r="J443" t="s">
        <v>153</v>
      </c>
      <c r="K443" t="s">
        <v>154</v>
      </c>
      <c r="L443">
        <v>109700000</v>
      </c>
      <c r="M443">
        <v>158</v>
      </c>
    </row>
    <row r="444" spans="1:13" x14ac:dyDescent="0.3">
      <c r="A444" t="s">
        <v>109</v>
      </c>
      <c r="B444" t="s">
        <v>164</v>
      </c>
      <c r="C444" t="s">
        <v>124</v>
      </c>
      <c r="D444" t="s">
        <v>33</v>
      </c>
      <c r="E444">
        <v>2024</v>
      </c>
      <c r="F444" t="s">
        <v>60</v>
      </c>
      <c r="G444" t="s">
        <v>150</v>
      </c>
      <c r="H444" t="s">
        <v>151</v>
      </c>
      <c r="I444" t="s">
        <v>164</v>
      </c>
      <c r="J444" t="s">
        <v>153</v>
      </c>
      <c r="K444" t="s">
        <v>154</v>
      </c>
      <c r="L444">
        <v>109700000</v>
      </c>
      <c r="M444">
        <v>158</v>
      </c>
    </row>
    <row r="445" spans="1:13" x14ac:dyDescent="0.3">
      <c r="A445" t="s">
        <v>109</v>
      </c>
      <c r="B445" t="s">
        <v>164</v>
      </c>
      <c r="C445" t="s">
        <v>124</v>
      </c>
      <c r="D445" t="s">
        <v>33</v>
      </c>
      <c r="E445">
        <v>2025</v>
      </c>
      <c r="F445" t="s">
        <v>60</v>
      </c>
      <c r="G445" t="s">
        <v>150</v>
      </c>
      <c r="H445" t="s">
        <v>151</v>
      </c>
      <c r="I445" t="s">
        <v>164</v>
      </c>
      <c r="J445" t="s">
        <v>153</v>
      </c>
      <c r="K445" t="s">
        <v>154</v>
      </c>
      <c r="L445">
        <v>109700000</v>
      </c>
      <c r="M445">
        <v>158</v>
      </c>
    </row>
    <row r="446" spans="1:13" x14ac:dyDescent="0.3">
      <c r="A446" t="s">
        <v>109</v>
      </c>
      <c r="B446" t="s">
        <v>164</v>
      </c>
      <c r="C446" t="s">
        <v>124</v>
      </c>
      <c r="D446" t="s">
        <v>33</v>
      </c>
      <c r="E446">
        <v>2026</v>
      </c>
      <c r="F446" t="s">
        <v>60</v>
      </c>
      <c r="G446" t="s">
        <v>150</v>
      </c>
      <c r="H446" t="s">
        <v>151</v>
      </c>
      <c r="I446" t="s">
        <v>164</v>
      </c>
      <c r="J446" t="s">
        <v>153</v>
      </c>
      <c r="K446" t="s">
        <v>154</v>
      </c>
      <c r="L446">
        <v>109700000</v>
      </c>
      <c r="M446">
        <v>158</v>
      </c>
    </row>
    <row r="447" spans="1:13" x14ac:dyDescent="0.3">
      <c r="A447" t="s">
        <v>109</v>
      </c>
      <c r="B447" t="s">
        <v>165</v>
      </c>
      <c r="C447" t="s">
        <v>124</v>
      </c>
      <c r="D447" t="s">
        <v>33</v>
      </c>
      <c r="E447">
        <v>2022</v>
      </c>
      <c r="F447" t="s">
        <v>60</v>
      </c>
      <c r="G447" t="s">
        <v>150</v>
      </c>
      <c r="H447" t="s">
        <v>151</v>
      </c>
      <c r="I447" t="s">
        <v>166</v>
      </c>
      <c r="J447" t="s">
        <v>153</v>
      </c>
      <c r="K447" t="s">
        <v>154</v>
      </c>
      <c r="L447">
        <v>62000000</v>
      </c>
      <c r="M447">
        <v>159</v>
      </c>
    </row>
    <row r="448" spans="1:13" x14ac:dyDescent="0.3">
      <c r="A448" t="s">
        <v>109</v>
      </c>
      <c r="B448" t="s">
        <v>165</v>
      </c>
      <c r="C448" t="s">
        <v>124</v>
      </c>
      <c r="D448" t="s">
        <v>33</v>
      </c>
      <c r="E448">
        <v>2023</v>
      </c>
      <c r="F448" t="s">
        <v>60</v>
      </c>
      <c r="G448" t="s">
        <v>150</v>
      </c>
      <c r="H448" t="s">
        <v>151</v>
      </c>
      <c r="I448" t="s">
        <v>166</v>
      </c>
      <c r="J448" t="s">
        <v>153</v>
      </c>
      <c r="K448" t="s">
        <v>154</v>
      </c>
      <c r="L448">
        <v>62000000</v>
      </c>
      <c r="M448">
        <v>159</v>
      </c>
    </row>
    <row r="449" spans="1:13" x14ac:dyDescent="0.3">
      <c r="A449" t="s">
        <v>109</v>
      </c>
      <c r="B449" t="s">
        <v>165</v>
      </c>
      <c r="C449" t="s">
        <v>124</v>
      </c>
      <c r="D449" t="s">
        <v>33</v>
      </c>
      <c r="E449">
        <v>2024</v>
      </c>
      <c r="F449" t="s">
        <v>60</v>
      </c>
      <c r="G449" t="s">
        <v>150</v>
      </c>
      <c r="H449" t="s">
        <v>151</v>
      </c>
      <c r="I449" t="s">
        <v>166</v>
      </c>
      <c r="J449" t="s">
        <v>153</v>
      </c>
      <c r="K449" t="s">
        <v>154</v>
      </c>
      <c r="L449">
        <v>62000000</v>
      </c>
      <c r="M449">
        <v>159</v>
      </c>
    </row>
    <row r="450" spans="1:13" x14ac:dyDescent="0.3">
      <c r="A450" t="s">
        <v>109</v>
      </c>
      <c r="B450" t="s">
        <v>165</v>
      </c>
      <c r="C450" t="s">
        <v>124</v>
      </c>
      <c r="D450" t="s">
        <v>33</v>
      </c>
      <c r="E450">
        <v>2025</v>
      </c>
      <c r="F450" t="s">
        <v>60</v>
      </c>
      <c r="G450" t="s">
        <v>150</v>
      </c>
      <c r="H450" t="s">
        <v>151</v>
      </c>
      <c r="I450" t="s">
        <v>166</v>
      </c>
      <c r="J450" t="s">
        <v>153</v>
      </c>
      <c r="K450" t="s">
        <v>154</v>
      </c>
      <c r="L450">
        <v>62000000</v>
      </c>
      <c r="M450">
        <v>159</v>
      </c>
    </row>
    <row r="451" spans="1:13" x14ac:dyDescent="0.3">
      <c r="A451" t="s">
        <v>109</v>
      </c>
      <c r="B451" t="s">
        <v>165</v>
      </c>
      <c r="C451" t="s">
        <v>124</v>
      </c>
      <c r="D451" t="s">
        <v>33</v>
      </c>
      <c r="E451">
        <v>2026</v>
      </c>
      <c r="F451" t="s">
        <v>60</v>
      </c>
      <c r="G451" t="s">
        <v>150</v>
      </c>
      <c r="H451" t="s">
        <v>151</v>
      </c>
      <c r="I451" t="s">
        <v>166</v>
      </c>
      <c r="J451" t="s">
        <v>153</v>
      </c>
      <c r="K451" t="s">
        <v>154</v>
      </c>
      <c r="L451">
        <v>62000000</v>
      </c>
      <c r="M451">
        <v>159</v>
      </c>
    </row>
  </sheetData>
  <autoFilter ref="A1:M451" xr:uid="{00000000-0009-0000-0000-000002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7CE4D-4D2E-414F-A54D-4A146EE6B9A2}">
  <dimension ref="A1:H67"/>
  <sheetViews>
    <sheetView workbookViewId="0">
      <selection activeCell="C2" sqref="C2"/>
    </sheetView>
  </sheetViews>
  <sheetFormatPr defaultRowHeight="14.4" x14ac:dyDescent="0.3"/>
  <cols>
    <col min="1" max="1" width="73.33203125" bestFit="1" customWidth="1"/>
    <col min="2" max="2" width="17" bestFit="1" customWidth="1"/>
    <col min="3" max="3" width="15" bestFit="1" customWidth="1"/>
    <col min="4" max="4" width="12" bestFit="1" customWidth="1"/>
  </cols>
  <sheetData>
    <row r="1" spans="1:8" x14ac:dyDescent="0.3">
      <c r="B1" s="27" t="s">
        <v>167</v>
      </c>
      <c r="C1" s="27"/>
      <c r="D1" s="27" t="s">
        <v>168</v>
      </c>
      <c r="E1" s="27"/>
      <c r="F1" s="27"/>
      <c r="G1" s="27"/>
      <c r="H1" s="27"/>
    </row>
    <row r="2" spans="1:8" x14ac:dyDescent="0.3">
      <c r="A2" t="s">
        <v>18</v>
      </c>
      <c r="B2" t="s">
        <v>169</v>
      </c>
      <c r="C2" t="s">
        <v>170</v>
      </c>
      <c r="D2">
        <v>2022</v>
      </c>
      <c r="E2">
        <v>2023</v>
      </c>
      <c r="F2">
        <v>2024</v>
      </c>
      <c r="G2">
        <v>2025</v>
      </c>
      <c r="H2">
        <v>2026</v>
      </c>
    </row>
    <row r="3" spans="1:8" x14ac:dyDescent="0.3">
      <c r="A3" t="s">
        <v>80</v>
      </c>
      <c r="B3" s="7">
        <f>SUMIF(BIL_Highways_Detail!B:B,"="&amp;A3,BIL_Highways_Detail!L:L)</f>
        <v>148000000002</v>
      </c>
      <c r="C3" s="3">
        <f t="shared" ref="C3:C66" si="0">B3/1000000000</f>
        <v>148.00000000200001</v>
      </c>
      <c r="D3" s="3">
        <f>SUMIFS(BIL_Highways_Detail!$L:$L,BIL_Highways_Detail!$B:$B,"="&amp;$A3,BIL_Highways_Detail!$E:$E,"="&amp;D$2)/1000000000</f>
        <v>28.439442340999999</v>
      </c>
      <c r="E3" s="3">
        <f>SUMIFS(BIL_Highways_Detail!$L:$L,BIL_Highways_Detail!$B:$B,"="&amp;$A3,BIL_Highways_Detail!$E:$E,"="&amp;E$2)/1000000000</f>
        <v>29.008231188</v>
      </c>
      <c r="F3" s="3">
        <f>SUMIFS(BIL_Highways_Detail!$L:$L,BIL_Highways_Detail!$B:$B,"="&amp;$A3,BIL_Highways_Detail!$E:$E,"="&amp;F$2)/1000000000</f>
        <v>29.588395813000002</v>
      </c>
      <c r="G3" s="3">
        <f>SUMIFS(BIL_Highways_Detail!$L:$L,BIL_Highways_Detail!$B:$B,"="&amp;$A3,BIL_Highways_Detail!$E:$E,"="&amp;G$2)/1000000000</f>
        <v>30.180163729</v>
      </c>
      <c r="H3" s="3">
        <f>SUMIFS(BIL_Highways_Detail!$L:$L,BIL_Highways_Detail!$B:$B,"="&amp;$A3,BIL_Highways_Detail!$E:$E,"="&amp;H$2)/1000000000</f>
        <v>30.783766930999999</v>
      </c>
    </row>
    <row r="4" spans="1:8" x14ac:dyDescent="0.3">
      <c r="A4" t="s">
        <v>81</v>
      </c>
      <c r="B4" s="7">
        <f>SUMIF(BIL_Highways_Detail!B:B,"="&amp;A4,BIL_Highways_Detail!L:L)</f>
        <v>72000000001</v>
      </c>
      <c r="C4" s="3">
        <f t="shared" si="0"/>
        <v>72.000000001000004</v>
      </c>
      <c r="D4" s="3">
        <f>SUMIFS(BIL_Highways_Detail!$L:$L,BIL_Highways_Detail!$B:$B,"="&amp;$A4,BIL_Highways_Detail!$E:$E,"="&amp;D$2)/1000000000</f>
        <v>13.835404382</v>
      </c>
      <c r="E4" s="3">
        <f>SUMIFS(BIL_Highways_Detail!$L:$L,BIL_Highways_Detail!$B:$B,"="&amp;$A4,BIL_Highways_Detail!$E:$E,"="&amp;E$2)/1000000000</f>
        <v>14.11211247</v>
      </c>
      <c r="F4" s="3">
        <f>SUMIFS(BIL_Highways_Detail!$L:$L,BIL_Highways_Detail!$B:$B,"="&amp;$A4,BIL_Highways_Detail!$E:$E,"="&amp;F$2)/1000000000</f>
        <v>14.394354720000001</v>
      </c>
      <c r="G4" s="3">
        <f>SUMIFS(BIL_Highways_Detail!$L:$L,BIL_Highways_Detail!$B:$B,"="&amp;$A4,BIL_Highways_Detail!$E:$E,"="&amp;G$2)/1000000000</f>
        <v>14.682241813999999</v>
      </c>
      <c r="H4" s="3">
        <f>SUMIFS(BIL_Highways_Detail!$L:$L,BIL_Highways_Detail!$B:$B,"="&amp;$A4,BIL_Highways_Detail!$E:$E,"="&amp;H$2)/1000000000</f>
        <v>14.975886615</v>
      </c>
    </row>
    <row r="5" spans="1:8" x14ac:dyDescent="0.3">
      <c r="A5" t="s">
        <v>149</v>
      </c>
      <c r="B5" s="7">
        <f>SUMIF(BIL_Highways_Detail!B:B,"="&amp;A5,BIL_Highways_Detail!L:L)</f>
        <v>27500000000</v>
      </c>
      <c r="C5" s="3">
        <f t="shared" si="0"/>
        <v>27.5</v>
      </c>
      <c r="D5" s="3">
        <f>SUMIFS(BIL_Highways_Detail!$L:$L,BIL_Highways_Detail!$B:$B,"="&amp;$A5,BIL_Highways_Detail!$E:$E,"="&amp;D$2)/1000000000</f>
        <v>5.5</v>
      </c>
      <c r="E5" s="3">
        <f>SUMIFS(BIL_Highways_Detail!$L:$L,BIL_Highways_Detail!$B:$B,"="&amp;$A5,BIL_Highways_Detail!$E:$E,"="&amp;E$2)/1000000000</f>
        <v>5.5</v>
      </c>
      <c r="F5" s="3">
        <f>SUMIFS(BIL_Highways_Detail!$L:$L,BIL_Highways_Detail!$B:$B,"="&amp;$A5,BIL_Highways_Detail!$E:$E,"="&amp;F$2)/1000000000</f>
        <v>5.5</v>
      </c>
      <c r="G5" s="3">
        <f>SUMIFS(BIL_Highways_Detail!$L:$L,BIL_Highways_Detail!$B:$B,"="&amp;$A5,BIL_Highways_Detail!$E:$E,"="&amp;G$2)/1000000000</f>
        <v>5.5</v>
      </c>
      <c r="H5" s="3">
        <f>SUMIFS(BIL_Highways_Detail!$L:$L,BIL_Highways_Detail!$B:$B,"="&amp;$A5,BIL_Highways_Detail!$E:$E,"="&amp;H$2)/1000000000</f>
        <v>5.5</v>
      </c>
    </row>
    <row r="6" spans="1:8" x14ac:dyDescent="0.3">
      <c r="A6" t="s">
        <v>51</v>
      </c>
      <c r="B6" s="7">
        <f>SUMIF(BIL_Highways_Detail!B:B,"="&amp;A6,BIL_Highways_Detail!L:L)</f>
        <v>15765000000</v>
      </c>
      <c r="C6" s="3">
        <f t="shared" si="0"/>
        <v>15.765000000000001</v>
      </c>
      <c r="D6" s="3">
        <f>SUMIFS(BIL_Highways_Detail!$L:$L,BIL_Highways_Detail!$B:$B,"="&amp;$A6,BIL_Highways_Detail!$E:$E,"="&amp;D$2)/1000000000</f>
        <v>3.0470000000000002</v>
      </c>
      <c r="E6" s="3">
        <f>SUMIFS(BIL_Highways_Detail!$L:$L,BIL_Highways_Detail!$B:$B,"="&amp;$A6,BIL_Highways_Detail!$E:$E,"="&amp;E$2)/1000000000</f>
        <v>3.1269999999999998</v>
      </c>
      <c r="F6" s="3">
        <f>SUMIFS(BIL_Highways_Detail!$L:$L,BIL_Highways_Detail!$B:$B,"="&amp;$A6,BIL_Highways_Detail!$E:$E,"="&amp;F$2)/1000000000</f>
        <v>3.1469999999999998</v>
      </c>
      <c r="G6" s="3">
        <f>SUMIFS(BIL_Highways_Detail!$L:$L,BIL_Highways_Detail!$B:$B,"="&amp;$A6,BIL_Highways_Detail!$E:$E,"="&amp;G$2)/1000000000</f>
        <v>3.1970000000000001</v>
      </c>
      <c r="H6" s="3">
        <f>SUMIFS(BIL_Highways_Detail!$L:$L,BIL_Highways_Detail!$B:$B,"="&amp;$A6,BIL_Highways_Detail!$E:$E,"="&amp;H$2)/1000000000</f>
        <v>3.2469999999999999</v>
      </c>
    </row>
    <row r="7" spans="1:8" x14ac:dyDescent="0.3">
      <c r="A7" t="s">
        <v>82</v>
      </c>
      <c r="B7" s="7">
        <f>SUMIF(BIL_Highways_Detail!B:B,"="&amp;A7,BIL_Highways_Detail!L:L)</f>
        <v>15557500000</v>
      </c>
      <c r="C7" s="3">
        <f t="shared" si="0"/>
        <v>15.557499999999999</v>
      </c>
      <c r="D7" s="3">
        <f>SUMIFS(BIL_Highways_Detail!$L:$L,BIL_Highways_Detail!$B:$B,"="&amp;$A7,BIL_Highways_Detail!$E:$E,"="&amp;D$2)/1000000000</f>
        <v>2.979761023</v>
      </c>
      <c r="E7" s="3">
        <f>SUMIFS(BIL_Highways_Detail!$L:$L,BIL_Highways_Detail!$B:$B,"="&amp;$A7,BIL_Highways_Detail!$E:$E,"="&amp;E$2)/1000000000</f>
        <v>3.044326243</v>
      </c>
      <c r="F7" s="3">
        <f>SUMIFS(BIL_Highways_Detail!$L:$L,BIL_Highways_Detail!$B:$B,"="&amp;$A7,BIL_Highways_Detail!$E:$E,"="&amp;F$2)/1000000000</f>
        <v>3.110182768</v>
      </c>
      <c r="G7" s="3">
        <f>SUMIFS(BIL_Highways_Detail!$L:$L,BIL_Highways_Detail!$B:$B,"="&amp;$A7,BIL_Highways_Detail!$E:$E,"="&amp;G$2)/1000000000</f>
        <v>3.177356423</v>
      </c>
      <c r="H7" s="3">
        <f>SUMIFS(BIL_Highways_Detail!$L:$L,BIL_Highways_Detail!$B:$B,"="&amp;$A7,BIL_Highways_Detail!$E:$E,"="&amp;H$2)/1000000000</f>
        <v>3.2458735430000001</v>
      </c>
    </row>
    <row r="8" spans="1:8" x14ac:dyDescent="0.3">
      <c r="A8" t="s">
        <v>49</v>
      </c>
      <c r="B8" s="7">
        <f>SUMIF(BIL_Highways_Detail!B:B,"="&amp;A8,BIL_Highways_Detail!L:L)</f>
        <v>14000000000</v>
      </c>
      <c r="C8" s="3">
        <f t="shared" si="0"/>
        <v>14</v>
      </c>
      <c r="D8" s="3">
        <f>SUMIFS(BIL_Highways_Detail!$L:$L,BIL_Highways_Detail!$B:$B,"="&amp;$A8,BIL_Highways_Detail!$E:$E,"="&amp;D$2)/1000000000</f>
        <v>2.64</v>
      </c>
      <c r="E8" s="3">
        <f>SUMIFS(BIL_Highways_Detail!$L:$L,BIL_Highways_Detail!$B:$B,"="&amp;$A8,BIL_Highways_Detail!$E:$E,"="&amp;E$2)/1000000000</f>
        <v>2.74</v>
      </c>
      <c r="F8" s="3">
        <f>SUMIFS(BIL_Highways_Detail!$L:$L,BIL_Highways_Detail!$B:$B,"="&amp;$A8,BIL_Highways_Detail!$E:$E,"="&amp;F$2)/1000000000</f>
        <v>2.84</v>
      </c>
      <c r="G8" s="3">
        <f>SUMIFS(BIL_Highways_Detail!$L:$L,BIL_Highways_Detail!$B:$B,"="&amp;$A8,BIL_Highways_Detail!$E:$E,"="&amp;G$2)/1000000000</f>
        <v>2.84</v>
      </c>
      <c r="H8" s="3">
        <f>SUMIFS(BIL_Highways_Detail!$L:$L,BIL_Highways_Detail!$B:$B,"="&amp;$A8,BIL_Highways_Detail!$E:$E,"="&amp;H$2)/1000000000</f>
        <v>2.94</v>
      </c>
    </row>
    <row r="9" spans="1:8" x14ac:dyDescent="0.3">
      <c r="A9" t="s">
        <v>83</v>
      </c>
      <c r="B9" s="7">
        <f>SUMIF(BIL_Highways_Detail!B:B,"="&amp;A9,BIL_Highways_Detail!L:L)</f>
        <v>13200000000</v>
      </c>
      <c r="C9" s="3">
        <f t="shared" si="0"/>
        <v>13.2</v>
      </c>
      <c r="D9" s="3">
        <f>SUMIFS(BIL_Highways_Detail!$L:$L,BIL_Highways_Detail!$B:$B,"="&amp;$A9,BIL_Highways_Detail!$E:$E,"="&amp;D$2)/1000000000</f>
        <v>2.536490803</v>
      </c>
      <c r="E9" s="3">
        <f>SUMIFS(BIL_Highways_Detail!$L:$L,BIL_Highways_Detail!$B:$B,"="&amp;$A9,BIL_Highways_Detail!$E:$E,"="&amp;E$2)/1000000000</f>
        <v>2.5872206200000001</v>
      </c>
      <c r="F9" s="3">
        <f>SUMIFS(BIL_Highways_Detail!$L:$L,BIL_Highways_Detail!$B:$B,"="&amp;$A9,BIL_Highways_Detail!$E:$E,"="&amp;F$2)/1000000000</f>
        <v>2.6389650320000002</v>
      </c>
      <c r="G9" s="3">
        <f>SUMIFS(BIL_Highways_Detail!$L:$L,BIL_Highways_Detail!$B:$B,"="&amp;$A9,BIL_Highways_Detail!$E:$E,"="&amp;G$2)/1000000000</f>
        <v>2.6917443319999999</v>
      </c>
      <c r="H9" s="3">
        <f>SUMIFS(BIL_Highways_Detail!$L:$L,BIL_Highways_Detail!$B:$B,"="&amp;$A9,BIL_Highways_Detail!$E:$E,"="&amp;H$2)/1000000000</f>
        <v>2.7455792130000001</v>
      </c>
    </row>
    <row r="10" spans="1:8" x14ac:dyDescent="0.3">
      <c r="A10" t="s">
        <v>55</v>
      </c>
      <c r="B10" s="7">
        <f>SUMIF(BIL_Highways_Detail!B:B,"="&amp;A10,BIL_Highways_Detail!L:L)</f>
        <v>8700000000</v>
      </c>
      <c r="C10" s="3">
        <f t="shared" si="0"/>
        <v>8.6999999999999993</v>
      </c>
      <c r="D10" s="3">
        <f>SUMIFS(BIL_Highways_Detail!$L:$L,BIL_Highways_Detail!$B:$B,"="&amp;$A10,BIL_Highways_Detail!$E:$E,"="&amp;D$2)/1000000000</f>
        <v>1.652756278</v>
      </c>
      <c r="E10" s="3">
        <f>SUMIFS(BIL_Highways_Detail!$L:$L,BIL_Highways_Detail!$B:$B,"="&amp;$A10,BIL_Highways_Detail!$E:$E,"="&amp;E$2)/1000000000</f>
        <v>1.6808114030000001</v>
      </c>
      <c r="F10" s="3">
        <f>SUMIFS(BIL_Highways_Detail!$L:$L,BIL_Highways_Detail!$B:$B,"="&amp;$A10,BIL_Highways_Detail!$E:$E,"="&amp;F$2)/1000000000</f>
        <v>1.7594276310000001</v>
      </c>
      <c r="G10" s="3">
        <f>SUMIFS(BIL_Highways_Detail!$L:$L,BIL_Highways_Detail!$B:$B,"="&amp;$A10,BIL_Highways_Detail!$E:$E,"="&amp;G$2)/1000000000</f>
        <v>1.7886161840000001</v>
      </c>
      <c r="H10" s="3">
        <f>SUMIFS(BIL_Highways_Detail!$L:$L,BIL_Highways_Detail!$B:$B,"="&amp;$A10,BIL_Highways_Detail!$E:$E,"="&amp;H$2)/1000000000</f>
        <v>1.8183885040000001</v>
      </c>
    </row>
    <row r="11" spans="1:8" x14ac:dyDescent="0.3">
      <c r="A11" t="s">
        <v>84</v>
      </c>
      <c r="B11" s="7">
        <f>SUMIF(BIL_Highways_Detail!B:B,"="&amp;A11,BIL_Highways_Detail!L:L)</f>
        <v>7150000000</v>
      </c>
      <c r="C11" s="3">
        <f t="shared" si="0"/>
        <v>7.15</v>
      </c>
      <c r="D11" s="3">
        <f>SUMIFS(BIL_Highways_Detail!$L:$L,BIL_Highways_Detail!$B:$B,"="&amp;$A11,BIL_Highways_Detail!$E:$E,"="&amp;D$2)/1000000000</f>
        <v>1.373932519</v>
      </c>
      <c r="E11" s="3">
        <f>SUMIFS(BIL_Highways_Detail!$L:$L,BIL_Highways_Detail!$B:$B,"="&amp;$A11,BIL_Highways_Detail!$E:$E,"="&amp;E$2)/1000000000</f>
        <v>1.401411169</v>
      </c>
      <c r="F11" s="3">
        <f>SUMIFS(BIL_Highways_Detail!$L:$L,BIL_Highways_Detail!$B:$B,"="&amp;$A11,BIL_Highways_Detail!$E:$E,"="&amp;F$2)/1000000000</f>
        <v>1.4294393919999999</v>
      </c>
      <c r="G11" s="3">
        <f>SUMIFS(BIL_Highways_Detail!$L:$L,BIL_Highways_Detail!$B:$B,"="&amp;$A11,BIL_Highways_Detail!$E:$E,"="&amp;G$2)/1000000000</f>
        <v>1.4580281799999999</v>
      </c>
      <c r="H11" s="3">
        <f>SUMIFS(BIL_Highways_Detail!$L:$L,BIL_Highways_Detail!$B:$B,"="&amp;$A11,BIL_Highways_Detail!$E:$E,"="&amp;H$2)/1000000000</f>
        <v>1.4871887399999999</v>
      </c>
    </row>
    <row r="12" spans="1:8" x14ac:dyDescent="0.3">
      <c r="A12" t="s">
        <v>86</v>
      </c>
      <c r="B12" s="7">
        <f>SUMIF(BIL_Highways_Detail!B:B,"="&amp;A12,BIL_Highways_Detail!L:L)</f>
        <v>6419999996</v>
      </c>
      <c r="C12" s="3">
        <f t="shared" si="0"/>
        <v>6.4199999959999996</v>
      </c>
      <c r="D12" s="3">
        <f>SUMIFS(BIL_Highways_Detail!$L:$L,BIL_Highways_Detail!$B:$B,"="&amp;$A12,BIL_Highways_Detail!$E:$E,"="&amp;D$2)/1000000000</f>
        <v>1.23365689</v>
      </c>
      <c r="E12" s="3">
        <f>SUMIFS(BIL_Highways_Detail!$L:$L,BIL_Highways_Detail!$B:$B,"="&amp;$A12,BIL_Highways_Detail!$E:$E,"="&amp;E$2)/1000000000</f>
        <v>1.258330028</v>
      </c>
      <c r="F12" s="3">
        <f>SUMIFS(BIL_Highways_Detail!$L:$L,BIL_Highways_Detail!$B:$B,"="&amp;$A12,BIL_Highways_Detail!$E:$E,"="&amp;F$2)/1000000000</f>
        <v>1.283496628</v>
      </c>
      <c r="G12" s="3">
        <f>SUMIFS(BIL_Highways_Detail!$L:$L,BIL_Highways_Detail!$B:$B,"="&amp;$A12,BIL_Highways_Detail!$E:$E,"="&amp;G$2)/1000000000</f>
        <v>1.3091665610000001</v>
      </c>
      <c r="H12" s="3">
        <f>SUMIFS(BIL_Highways_Detail!$L:$L,BIL_Highways_Detail!$B:$B,"="&amp;$A12,BIL_Highways_Detail!$E:$E,"="&amp;H$2)/1000000000</f>
        <v>1.335349889</v>
      </c>
    </row>
    <row r="13" spans="1:8" x14ac:dyDescent="0.3">
      <c r="A13" t="s">
        <v>156</v>
      </c>
      <c r="B13" s="7">
        <f>SUMIF(BIL_Highways_Detail!B:B,"="&amp;A13,BIL_Highways_Detail!L:L)</f>
        <v>4530000000</v>
      </c>
      <c r="C13" s="3">
        <f t="shared" si="0"/>
        <v>4.53</v>
      </c>
      <c r="D13" s="3">
        <f>SUMIFS(BIL_Highways_Detail!$L:$L,BIL_Highways_Detail!$B:$B,"="&amp;$A13,BIL_Highways_Detail!$E:$E,"="&amp;D$2)/1000000000</f>
        <v>0.93</v>
      </c>
      <c r="E13" s="3">
        <f>SUMIFS(BIL_Highways_Detail!$L:$L,BIL_Highways_Detail!$B:$B,"="&amp;$A13,BIL_Highways_Detail!$E:$E,"="&amp;E$2)/1000000000</f>
        <v>0.9</v>
      </c>
      <c r="F13" s="3">
        <f>SUMIFS(BIL_Highways_Detail!$L:$L,BIL_Highways_Detail!$B:$B,"="&amp;$A13,BIL_Highways_Detail!$E:$E,"="&amp;F$2)/1000000000</f>
        <v>0.9</v>
      </c>
      <c r="G13" s="3">
        <f>SUMIFS(BIL_Highways_Detail!$L:$L,BIL_Highways_Detail!$B:$B,"="&amp;$A13,BIL_Highways_Detail!$E:$E,"="&amp;G$2)/1000000000</f>
        <v>0.9</v>
      </c>
      <c r="H13" s="3">
        <f>SUMIFS(BIL_Highways_Detail!$L:$L,BIL_Highways_Detail!$B:$B,"="&amp;$A13,BIL_Highways_Detail!$E:$E,"="&amp;H$2)/1000000000</f>
        <v>0.9</v>
      </c>
    </row>
    <row r="14" spans="1:8" x14ac:dyDescent="0.3">
      <c r="A14" t="s">
        <v>116</v>
      </c>
      <c r="B14" s="7">
        <f>SUMIF(BIL_Highways_Detail!B:B,"="&amp;A14,BIL_Highways_Detail!L:L)</f>
        <v>3204000000</v>
      </c>
      <c r="C14" s="3">
        <f t="shared" si="0"/>
        <v>3.2040000000000002</v>
      </c>
      <c r="D14" s="3">
        <f>SUMIFS(BIL_Highways_Detail!$L:$L,BIL_Highways_Detail!$B:$B,"="&amp;$A14,BIL_Highways_Detail!$E:$E,"="&amp;D$2)/1000000000</f>
        <v>0.62050000000000005</v>
      </c>
      <c r="E14" s="3">
        <f>SUMIFS(BIL_Highways_Detail!$L:$L,BIL_Highways_Detail!$B:$B,"="&amp;$A14,BIL_Highways_Detail!$E:$E,"="&amp;E$2)/1000000000</f>
        <v>0.63065000000000004</v>
      </c>
      <c r="F14" s="3">
        <f>SUMIFS(BIL_Highways_Detail!$L:$L,BIL_Highways_Detail!$B:$B,"="&amp;$A14,BIL_Highways_Detail!$E:$E,"="&amp;F$2)/1000000000</f>
        <v>0.64080000000000004</v>
      </c>
      <c r="G14" s="3">
        <f>SUMIFS(BIL_Highways_Detail!$L:$L,BIL_Highways_Detail!$B:$B,"="&amp;$A14,BIL_Highways_Detail!$E:$E,"="&amp;G$2)/1000000000</f>
        <v>0.65095000000000003</v>
      </c>
      <c r="H14" s="3">
        <f>SUMIFS(BIL_Highways_Detail!$L:$L,BIL_Highways_Detail!$B:$B,"="&amp;$A14,BIL_Highways_Detail!$E:$E,"="&amp;H$2)/1000000000</f>
        <v>0.66110000000000002</v>
      </c>
    </row>
    <row r="15" spans="1:8" x14ac:dyDescent="0.3">
      <c r="A15" t="s">
        <v>40</v>
      </c>
      <c r="B15" s="7">
        <f>SUMIF(BIL_Highways_Detail!B:B,"="&amp;A15,BIL_Highways_Detail!L:L)</f>
        <v>2966800000</v>
      </c>
      <c r="C15" s="3">
        <f t="shared" si="0"/>
        <v>2.9668000000000001</v>
      </c>
      <c r="D15" s="3">
        <f>SUMIFS(BIL_Highways_Detail!$L:$L,BIL_Highways_Detail!$B:$B,"="&amp;$A15,BIL_Highways_Detail!$E:$E,"="&amp;D$2)/1000000000</f>
        <v>0.56945999999999997</v>
      </c>
      <c r="E15" s="3">
        <f>SUMIFS(BIL_Highways_Detail!$L:$L,BIL_Highways_Detail!$B:$B,"="&amp;$A15,BIL_Highways_Detail!$E:$E,"="&amp;E$2)/1000000000</f>
        <v>0.58096000000000003</v>
      </c>
      <c r="F15" s="3">
        <f>SUMIFS(BIL_Highways_Detail!$L:$L,BIL_Highways_Detail!$B:$B,"="&amp;$A15,BIL_Highways_Detail!$E:$E,"="&amp;F$2)/1000000000</f>
        <v>0.59345999999999999</v>
      </c>
      <c r="G15" s="3">
        <f>SUMIFS(BIL_Highways_Detail!$L:$L,BIL_Highways_Detail!$B:$B,"="&amp;$A15,BIL_Highways_Detail!$E:$E,"="&amp;G$2)/1000000000</f>
        <v>0.60396000000000005</v>
      </c>
      <c r="H15" s="3">
        <f>SUMIFS(BIL_Highways_Detail!$L:$L,BIL_Highways_Detail!$B:$B,"="&amp;$A15,BIL_Highways_Detail!$E:$E,"="&amp;H$2)/1000000000</f>
        <v>0.61895999999999995</v>
      </c>
    </row>
    <row r="16" spans="1:8" x14ac:dyDescent="0.3">
      <c r="A16" t="s">
        <v>78</v>
      </c>
      <c r="B16" s="7">
        <f>SUMIF(BIL_Highways_Detail!B:B,"="&amp;A16,BIL_Highways_Detail!L:L)</f>
        <v>2555000000</v>
      </c>
      <c r="C16" s="3">
        <f t="shared" si="0"/>
        <v>2.5550000000000002</v>
      </c>
      <c r="D16" s="3">
        <f>SUMIFS(BIL_Highways_Detail!$L:$L,BIL_Highways_Detail!$B:$B,"="&amp;$A16,BIL_Highways_Detail!$E:$E,"="&amp;D$2)/1000000000</f>
        <v>0.49096469700000001</v>
      </c>
      <c r="E16" s="3">
        <f>SUMIFS(BIL_Highways_Detail!$L:$L,BIL_Highways_Detail!$B:$B,"="&amp;$A16,BIL_Highways_Detail!$E:$E,"="&amp;E$2)/1000000000</f>
        <v>0.50078399100000004</v>
      </c>
      <c r="F16" s="3">
        <f>SUMIFS(BIL_Highways_Detail!$L:$L,BIL_Highways_Detail!$B:$B,"="&amp;$A16,BIL_Highways_Detail!$E:$E,"="&amp;F$2)/1000000000</f>
        <v>0.51079967100000001</v>
      </c>
      <c r="G16" s="3">
        <f>SUMIFS(BIL_Highways_Detail!$L:$L,BIL_Highways_Detail!$B:$B,"="&amp;$A16,BIL_Highways_Detail!$E:$E,"="&amp;G$2)/1000000000</f>
        <v>0.52101566399999999</v>
      </c>
      <c r="H16" s="3">
        <f>SUMIFS(BIL_Highways_Detail!$L:$L,BIL_Highways_Detail!$B:$B,"="&amp;$A16,BIL_Highways_Detail!$E:$E,"="&amp;H$2)/1000000000</f>
        <v>0.531435977</v>
      </c>
    </row>
    <row r="17" spans="1:8" x14ac:dyDescent="0.3">
      <c r="A17" t="s">
        <v>53</v>
      </c>
      <c r="B17" s="7">
        <f>SUMIF(BIL_Highways_Detail!B:B,"="&amp;A17,BIL_Highways_Detail!L:L)</f>
        <v>2500000000</v>
      </c>
      <c r="C17" s="3">
        <f t="shared" si="0"/>
        <v>2.5</v>
      </c>
      <c r="D17" s="3">
        <f>SUMIFS(BIL_Highways_Detail!$L:$L,BIL_Highways_Detail!$B:$B,"="&amp;$A17,BIL_Highways_Detail!$E:$E,"="&amp;D$2)/1000000000</f>
        <v>0.3</v>
      </c>
      <c r="E17" s="3">
        <f>SUMIFS(BIL_Highways_Detail!$L:$L,BIL_Highways_Detail!$B:$B,"="&amp;$A17,BIL_Highways_Detail!$E:$E,"="&amp;E$2)/1000000000</f>
        <v>0.4</v>
      </c>
      <c r="F17" s="3">
        <f>SUMIFS(BIL_Highways_Detail!$L:$L,BIL_Highways_Detail!$B:$B,"="&amp;$A17,BIL_Highways_Detail!$E:$E,"="&amp;F$2)/1000000000</f>
        <v>0.5</v>
      </c>
      <c r="G17" s="3">
        <f>SUMIFS(BIL_Highways_Detail!$L:$L,BIL_Highways_Detail!$B:$B,"="&amp;$A17,BIL_Highways_Detail!$E:$E,"="&amp;G$2)/1000000000</f>
        <v>0.6</v>
      </c>
      <c r="H17" s="3">
        <f>SUMIFS(BIL_Highways_Detail!$L:$L,BIL_Highways_Detail!$B:$B,"="&amp;$A17,BIL_Highways_Detail!$E:$E,"="&amp;H$2)/1000000000</f>
        <v>0.7</v>
      </c>
    </row>
    <row r="18" spans="1:8" x14ac:dyDescent="0.3">
      <c r="A18" t="s">
        <v>85</v>
      </c>
      <c r="B18" s="7">
        <f>SUMIF(BIL_Highways_Detail!B:B,"="&amp;A18,BIL_Highways_Detail!L:L)</f>
        <v>2280000000</v>
      </c>
      <c r="C18" s="3">
        <f t="shared" si="0"/>
        <v>2.2799999999999998</v>
      </c>
      <c r="D18" s="3">
        <f>SUMIFS(BIL_Highways_Detail!$L:$L,BIL_Highways_Detail!$B:$B,"="&amp;$A18,BIL_Highways_Detail!$E:$E,"="&amp;D$2)/1000000000</f>
        <v>0.43812113899999999</v>
      </c>
      <c r="E18" s="3">
        <f>SUMIFS(BIL_Highways_Detail!$L:$L,BIL_Highways_Detail!$B:$B,"="&amp;$A18,BIL_Highways_Detail!$E:$E,"="&amp;E$2)/1000000000</f>
        <v>0.44688356200000001</v>
      </c>
      <c r="F18" s="3">
        <f>SUMIFS(BIL_Highways_Detail!$L:$L,BIL_Highways_Detail!$B:$B,"="&amp;$A18,BIL_Highways_Detail!$E:$E,"="&amp;F$2)/1000000000</f>
        <v>0.45582123299999999</v>
      </c>
      <c r="G18" s="3">
        <f>SUMIFS(BIL_Highways_Detail!$L:$L,BIL_Highways_Detail!$B:$B,"="&amp;$A18,BIL_Highways_Detail!$E:$E,"="&amp;G$2)/1000000000</f>
        <v>0.464937657</v>
      </c>
      <c r="H18" s="3">
        <f>SUMIFS(BIL_Highways_Detail!$L:$L,BIL_Highways_Detail!$B:$B,"="&amp;$A18,BIL_Highways_Detail!$E:$E,"="&amp;H$2)/1000000000</f>
        <v>0.47423640900000003</v>
      </c>
    </row>
    <row r="19" spans="1:8" x14ac:dyDescent="0.3">
      <c r="A19" t="s">
        <v>42</v>
      </c>
      <c r="B19" s="7">
        <f>SUMIF(BIL_Highways_Detail!B:B,"="&amp;A19,BIL_Highways_Detail!L:L)</f>
        <v>2194825000</v>
      </c>
      <c r="C19" s="3">
        <f t="shared" si="0"/>
        <v>2.1948249999999998</v>
      </c>
      <c r="D19" s="3">
        <f>SUMIFS(BIL_Highways_Detail!$L:$L,BIL_Highways_Detail!$B:$B,"="&amp;$A19,BIL_Highways_Detail!$E:$E,"="&amp;D$2)/1000000000</f>
        <v>0.42196499999999998</v>
      </c>
      <c r="E19" s="3">
        <f>SUMIFS(BIL_Highways_Detail!$L:$L,BIL_Highways_Detail!$B:$B,"="&amp;$A19,BIL_Highways_Detail!$E:$E,"="&amp;E$2)/1000000000</f>
        <v>0.42996499999999999</v>
      </c>
      <c r="F19" s="3">
        <f>SUMIFS(BIL_Highways_Detail!$L:$L,BIL_Highways_Detail!$B:$B,"="&amp;$A19,BIL_Highways_Detail!$E:$E,"="&amp;F$2)/1000000000</f>
        <v>0.43896499999999999</v>
      </c>
      <c r="G19" s="3">
        <f>SUMIFS(BIL_Highways_Detail!$L:$L,BIL_Highways_Detail!$B:$B,"="&amp;$A19,BIL_Highways_Detail!$E:$E,"="&amp;G$2)/1000000000</f>
        <v>0.447965</v>
      </c>
      <c r="H19" s="3">
        <f>SUMIFS(BIL_Highways_Detail!$L:$L,BIL_Highways_Detail!$B:$B,"="&amp;$A19,BIL_Highways_Detail!$E:$E,"="&amp;H$2)/1000000000</f>
        <v>0.45596500000000001</v>
      </c>
    </row>
    <row r="20" spans="1:8" x14ac:dyDescent="0.3">
      <c r="A20" t="s">
        <v>54</v>
      </c>
      <c r="B20" s="7">
        <f>SUMIF(BIL_Highways_Detail!B:B,"="&amp;A20,BIL_Highways_Detail!L:L)</f>
        <v>2000000000</v>
      </c>
      <c r="C20" s="3">
        <f t="shared" si="0"/>
        <v>2</v>
      </c>
      <c r="D20" s="3">
        <f>SUMIFS(BIL_Highways_Detail!$L:$L,BIL_Highways_Detail!$B:$B,"="&amp;$A20,BIL_Highways_Detail!$E:$E,"="&amp;D$2)/1000000000</f>
        <v>0.3</v>
      </c>
      <c r="E20" s="3">
        <f>SUMIFS(BIL_Highways_Detail!$L:$L,BIL_Highways_Detail!$B:$B,"="&amp;$A20,BIL_Highways_Detail!$E:$E,"="&amp;E$2)/1000000000</f>
        <v>0.35</v>
      </c>
      <c r="F20" s="3">
        <f>SUMIFS(BIL_Highways_Detail!$L:$L,BIL_Highways_Detail!$B:$B,"="&amp;$A20,BIL_Highways_Detail!$E:$E,"="&amp;F$2)/1000000000</f>
        <v>0.4</v>
      </c>
      <c r="G20" s="3">
        <f>SUMIFS(BIL_Highways_Detail!$L:$L,BIL_Highways_Detail!$B:$B,"="&amp;$A20,BIL_Highways_Detail!$E:$E,"="&amp;G$2)/1000000000</f>
        <v>0.45</v>
      </c>
      <c r="H20" s="3">
        <f>SUMIFS(BIL_Highways_Detail!$L:$L,BIL_Highways_Detail!$B:$B,"="&amp;$A20,BIL_Highways_Detail!$E:$E,"="&amp;H$2)/1000000000</f>
        <v>0.5</v>
      </c>
    </row>
    <row r="21" spans="1:8" x14ac:dyDescent="0.3">
      <c r="A21" t="s">
        <v>112</v>
      </c>
      <c r="B21" s="7">
        <f>SUMIF(BIL_Highways_Detail!B:B,"="&amp;A21,BIL_Highways_Detail!L:L)</f>
        <v>1925000000</v>
      </c>
      <c r="C21" s="3">
        <f t="shared" si="0"/>
        <v>1.925</v>
      </c>
      <c r="D21" s="3">
        <f>SUMIFS(BIL_Highways_Detail!$L:$L,BIL_Highways_Detail!$B:$B,"="&amp;$A21,BIL_Highways_Detail!$E:$E,"="&amp;D$2)/1000000000</f>
        <v>0.37</v>
      </c>
      <c r="E21" s="3">
        <f>SUMIFS(BIL_Highways_Detail!$L:$L,BIL_Highways_Detail!$B:$B,"="&amp;$A21,BIL_Highways_Detail!$E:$E,"="&amp;E$2)/1000000000</f>
        <v>0.3775</v>
      </c>
      <c r="F21" s="3">
        <f>SUMIFS(BIL_Highways_Detail!$L:$L,BIL_Highways_Detail!$B:$B,"="&amp;$A21,BIL_Highways_Detail!$E:$E,"="&amp;F$2)/1000000000</f>
        <v>0.38500000000000001</v>
      </c>
      <c r="G21" s="3">
        <f>SUMIFS(BIL_Highways_Detail!$L:$L,BIL_Highways_Detail!$B:$B,"="&amp;$A21,BIL_Highways_Detail!$E:$E,"="&amp;G$2)/1000000000</f>
        <v>0.39250000000000002</v>
      </c>
      <c r="H21" s="3">
        <f>SUMIFS(BIL_Highways_Detail!$L:$L,BIL_Highways_Detail!$B:$B,"="&amp;$A21,BIL_Highways_Detail!$E:$E,"="&amp;H$2)/1000000000</f>
        <v>0.4</v>
      </c>
    </row>
    <row r="22" spans="1:8" x14ac:dyDescent="0.3">
      <c r="A22" t="s">
        <v>123</v>
      </c>
      <c r="B22" s="7">
        <f>SUMIF(BIL_Highways_Detail!B:B,"="&amp;A22,BIL_Highways_Detail!L:L)</f>
        <v>1892000000</v>
      </c>
      <c r="C22" s="3">
        <f t="shared" si="0"/>
        <v>1.8919999999999999</v>
      </c>
      <c r="D22" s="3">
        <f>SUMIFS(BIL_Highways_Detail!$L:$L,BIL_Highways_Detail!$B:$B,"="&amp;$A22,BIL_Highways_Detail!$E:$E,"="&amp;D$2)/1000000000</f>
        <v>0.3634</v>
      </c>
      <c r="E22" s="3">
        <f>SUMIFS(BIL_Highways_Detail!$L:$L,BIL_Highways_Detail!$B:$B,"="&amp;$A22,BIL_Highways_Detail!$E:$E,"="&amp;E$2)/1000000000</f>
        <v>0.37090000000000001</v>
      </c>
      <c r="F22" s="3">
        <f>SUMIFS(BIL_Highways_Detail!$L:$L,BIL_Highways_Detail!$B:$B,"="&amp;$A22,BIL_Highways_Detail!$E:$E,"="&amp;F$2)/1000000000</f>
        <v>0.37840000000000001</v>
      </c>
      <c r="G22" s="3">
        <f>SUMIFS(BIL_Highways_Detail!$L:$L,BIL_Highways_Detail!$B:$B,"="&amp;$A22,BIL_Highways_Detail!$E:$E,"="&amp;G$2)/1000000000</f>
        <v>0.38590000000000002</v>
      </c>
      <c r="H22" s="3">
        <f>SUMIFS(BIL_Highways_Detail!$L:$L,BIL_Highways_Detail!$B:$B,"="&amp;$A22,BIL_Highways_Detail!$E:$E,"="&amp;H$2)/1000000000</f>
        <v>0.39340000000000003</v>
      </c>
    </row>
    <row r="23" spans="1:8" x14ac:dyDescent="0.3">
      <c r="A23" t="s">
        <v>58</v>
      </c>
      <c r="B23" s="7">
        <f>SUMIF(BIL_Highways_Detail!B:B,"="&amp;A23,BIL_Highways_Detail!L:L)</f>
        <v>1775000000</v>
      </c>
      <c r="C23" s="3">
        <f t="shared" si="0"/>
        <v>1.7749999999999999</v>
      </c>
      <c r="D23" s="3">
        <f>SUMIFS(BIL_Highways_Detail!$L:$L,BIL_Highways_Detail!$B:$B,"="&amp;$A23,BIL_Highways_Detail!$E:$E,"="&amp;D$2)/1000000000</f>
        <v>0.35499999999999998</v>
      </c>
      <c r="E23" s="3">
        <f>SUMIFS(BIL_Highways_Detail!$L:$L,BIL_Highways_Detail!$B:$B,"="&amp;$A23,BIL_Highways_Detail!$E:$E,"="&amp;E$2)/1000000000</f>
        <v>0.35499999999999998</v>
      </c>
      <c r="F23" s="3">
        <f>SUMIFS(BIL_Highways_Detail!$L:$L,BIL_Highways_Detail!$B:$B,"="&amp;$A23,BIL_Highways_Detail!$E:$E,"="&amp;F$2)/1000000000</f>
        <v>0.35499999999999998</v>
      </c>
      <c r="G23" s="3">
        <f>SUMIFS(BIL_Highways_Detail!$L:$L,BIL_Highways_Detail!$B:$B,"="&amp;$A23,BIL_Highways_Detail!$E:$E,"="&amp;G$2)/1000000000</f>
        <v>0.35499999999999998</v>
      </c>
      <c r="H23" s="3">
        <f>SUMIFS(BIL_Highways_Detail!$L:$L,BIL_Highways_Detail!$B:$B,"="&amp;$A23,BIL_Highways_Detail!$E:$E,"="&amp;H$2)/1000000000</f>
        <v>0.35499999999999998</v>
      </c>
    </row>
    <row r="24" spans="1:8" x14ac:dyDescent="0.3">
      <c r="A24" t="s">
        <v>129</v>
      </c>
      <c r="B24" s="7">
        <f>SUMIF(BIL_Highways_Detail!B:B,"="&amp;A24,BIL_Highways_Detail!L:L)</f>
        <v>1764500000</v>
      </c>
      <c r="C24" s="3">
        <f t="shared" si="0"/>
        <v>1.7645</v>
      </c>
      <c r="D24" s="3">
        <f>SUMIFS(BIL_Highways_Detail!$L:$L,BIL_Highways_Detail!$B:$B,"="&amp;$A24,BIL_Highways_Detail!$E:$E,"="&amp;D$2)/1000000000</f>
        <v>0.33650000000000002</v>
      </c>
      <c r="E24" s="3">
        <f>SUMIFS(BIL_Highways_Detail!$L:$L,BIL_Highways_Detail!$B:$B,"="&amp;$A24,BIL_Highways_Detail!$E:$E,"="&amp;E$2)/1000000000</f>
        <v>0.34649999999999997</v>
      </c>
      <c r="F24" s="3">
        <f>SUMIFS(BIL_Highways_Detail!$L:$L,BIL_Highways_Detail!$B:$B,"="&amp;$A24,BIL_Highways_Detail!$E:$E,"="&amp;F$2)/1000000000</f>
        <v>0.35349999999999998</v>
      </c>
      <c r="G24" s="3">
        <f>SUMIFS(BIL_Highways_Detail!$L:$L,BIL_Highways_Detail!$B:$B,"="&amp;$A24,BIL_Highways_Detail!$E:$E,"="&amp;G$2)/1000000000</f>
        <v>0.36049999999999999</v>
      </c>
      <c r="H24" s="3">
        <f>SUMIFS(BIL_Highways_Detail!$L:$L,BIL_Highways_Detail!$B:$B,"="&amp;$A24,BIL_Highways_Detail!$E:$E,"="&amp;H$2)/1000000000</f>
        <v>0.36749999999999999</v>
      </c>
    </row>
    <row r="25" spans="1:8" x14ac:dyDescent="0.3">
      <c r="A25" t="s">
        <v>134</v>
      </c>
      <c r="B25" s="7">
        <f>SUMIF(BIL_Highways_Detail!B:B,"="&amp;A25,BIL_Highways_Detail!L:L)</f>
        <v>1500000000</v>
      </c>
      <c r="C25" s="3">
        <f t="shared" si="0"/>
        <v>1.5</v>
      </c>
      <c r="D25" s="3">
        <f>SUMIFS(BIL_Highways_Detail!$L:$L,BIL_Highways_Detail!$B:$B,"="&amp;$A25,BIL_Highways_Detail!$E:$E,"="&amp;D$2)/1000000000</f>
        <v>0.3</v>
      </c>
      <c r="E25" s="3">
        <f>SUMIFS(BIL_Highways_Detail!$L:$L,BIL_Highways_Detail!$B:$B,"="&amp;$A25,BIL_Highways_Detail!$E:$E,"="&amp;E$2)/1000000000</f>
        <v>0.3</v>
      </c>
      <c r="F25" s="3">
        <f>SUMIFS(BIL_Highways_Detail!$L:$L,BIL_Highways_Detail!$B:$B,"="&amp;$A25,BIL_Highways_Detail!$E:$E,"="&amp;F$2)/1000000000</f>
        <v>0.3</v>
      </c>
      <c r="G25" s="3">
        <f>SUMIFS(BIL_Highways_Detail!$L:$L,BIL_Highways_Detail!$B:$B,"="&amp;$A25,BIL_Highways_Detail!$E:$E,"="&amp;G$2)/1000000000</f>
        <v>0.3</v>
      </c>
      <c r="H25" s="3">
        <f>SUMIFS(BIL_Highways_Detail!$L:$L,BIL_Highways_Detail!$B:$B,"="&amp;$A25,BIL_Highways_Detail!$E:$E,"="&amp;H$2)/1000000000</f>
        <v>0.3</v>
      </c>
    </row>
    <row r="26" spans="1:8" x14ac:dyDescent="0.3">
      <c r="A26" t="s">
        <v>47</v>
      </c>
      <c r="B26" s="7">
        <f>SUMIF(BIL_Highways_Detail!B:B,"="&amp;A26,BIL_Highways_Detail!L:L)</f>
        <v>1487875000</v>
      </c>
      <c r="C26" s="3">
        <f t="shared" si="0"/>
        <v>1.4878750000000001</v>
      </c>
      <c r="D26" s="3">
        <f>SUMIFS(BIL_Highways_Detail!$L:$L,BIL_Highways_Detail!$B:$B,"="&amp;$A26,BIL_Highways_Detail!$E:$E,"="&amp;D$2)/1000000000</f>
        <v>0.28597499999999998</v>
      </c>
      <c r="E26" s="3">
        <f>SUMIFS(BIL_Highways_Detail!$L:$L,BIL_Highways_Detail!$B:$B,"="&amp;$A26,BIL_Highways_Detail!$E:$E,"="&amp;E$2)/1000000000</f>
        <v>0.29197499999999998</v>
      </c>
      <c r="F26" s="3">
        <f>SUMIFS(BIL_Highways_Detail!$L:$L,BIL_Highways_Detail!$B:$B,"="&amp;$A26,BIL_Highways_Detail!$E:$E,"="&amp;F$2)/1000000000</f>
        <v>0.29697499999999999</v>
      </c>
      <c r="G26" s="3">
        <f>SUMIFS(BIL_Highways_Detail!$L:$L,BIL_Highways_Detail!$B:$B,"="&amp;$A26,BIL_Highways_Detail!$E:$E,"="&amp;G$2)/1000000000</f>
        <v>0.303975</v>
      </c>
      <c r="H26" s="3">
        <f>SUMIFS(BIL_Highways_Detail!$L:$L,BIL_Highways_Detail!$B:$B,"="&amp;$A26,BIL_Highways_Detail!$E:$E,"="&amp;H$2)/1000000000</f>
        <v>0.308975</v>
      </c>
    </row>
    <row r="27" spans="1:8" x14ac:dyDescent="0.3">
      <c r="A27" t="s">
        <v>31</v>
      </c>
      <c r="B27" s="7">
        <f>SUMIF(BIL_Highways_Detail!B:B,"="&amp;A27,BIL_Highways_Detail!L:L)</f>
        <v>1250000000</v>
      </c>
      <c r="C27" s="3">
        <f t="shared" si="0"/>
        <v>1.25</v>
      </c>
      <c r="D27" s="3">
        <f>SUMIFS(BIL_Highways_Detail!$L:$L,BIL_Highways_Detail!$B:$B,"="&amp;$A27,BIL_Highways_Detail!$E:$E,"="&amp;D$2)/1000000000</f>
        <v>0.25</v>
      </c>
      <c r="E27" s="3">
        <f>SUMIFS(BIL_Highways_Detail!$L:$L,BIL_Highways_Detail!$B:$B,"="&amp;$A27,BIL_Highways_Detail!$E:$E,"="&amp;E$2)/1000000000</f>
        <v>0.25</v>
      </c>
      <c r="F27" s="3">
        <f>SUMIFS(BIL_Highways_Detail!$L:$L,BIL_Highways_Detail!$B:$B,"="&amp;$A27,BIL_Highways_Detail!$E:$E,"="&amp;F$2)/1000000000</f>
        <v>0.25</v>
      </c>
      <c r="G27" s="3">
        <f>SUMIFS(BIL_Highways_Detail!$L:$L,BIL_Highways_Detail!$B:$B,"="&amp;$A27,BIL_Highways_Detail!$E:$E,"="&amp;G$2)/1000000000</f>
        <v>0.25</v>
      </c>
      <c r="H27" s="3">
        <f>SUMIFS(BIL_Highways_Detail!$L:$L,BIL_Highways_Detail!$B:$B,"="&amp;$A27,BIL_Highways_Detail!$E:$E,"="&amp;H$2)/1000000000</f>
        <v>0.25</v>
      </c>
    </row>
    <row r="28" spans="1:8" x14ac:dyDescent="0.3">
      <c r="A28" t="s">
        <v>160</v>
      </c>
      <c r="B28" s="7">
        <f>SUMIF(BIL_Highways_Detail!B:B,"="&amp;A28,BIL_Highways_Detail!L:L)</f>
        <v>1250000000</v>
      </c>
      <c r="C28" s="3">
        <f t="shared" si="0"/>
        <v>1.25</v>
      </c>
      <c r="D28" s="3">
        <f>SUMIFS(BIL_Highways_Detail!$L:$L,BIL_Highways_Detail!$B:$B,"="&amp;$A28,BIL_Highways_Detail!$E:$E,"="&amp;D$2)/1000000000</f>
        <v>0.25</v>
      </c>
      <c r="E28" s="3">
        <f>SUMIFS(BIL_Highways_Detail!$L:$L,BIL_Highways_Detail!$B:$B,"="&amp;$A28,BIL_Highways_Detail!$E:$E,"="&amp;E$2)/1000000000</f>
        <v>0.25</v>
      </c>
      <c r="F28" s="3">
        <f>SUMIFS(BIL_Highways_Detail!$L:$L,BIL_Highways_Detail!$B:$B,"="&amp;$A28,BIL_Highways_Detail!$E:$E,"="&amp;F$2)/1000000000</f>
        <v>0.25</v>
      </c>
      <c r="G28" s="3">
        <f>SUMIFS(BIL_Highways_Detail!$L:$L,BIL_Highways_Detail!$B:$B,"="&amp;$A28,BIL_Highways_Detail!$E:$E,"="&amp;G$2)/1000000000</f>
        <v>0.25</v>
      </c>
      <c r="H28" s="3">
        <f>SUMIFS(BIL_Highways_Detail!$L:$L,BIL_Highways_Detail!$B:$B,"="&amp;$A28,BIL_Highways_Detail!$E:$E,"="&amp;H$2)/1000000000</f>
        <v>0.25</v>
      </c>
    </row>
    <row r="29" spans="1:8" x14ac:dyDescent="0.3">
      <c r="A29" t="s">
        <v>88</v>
      </c>
      <c r="B29" s="7">
        <f>SUMIF(BIL_Highways_Detail!B:B,"="&amp;A29,BIL_Highways_Detail!L:L)</f>
        <v>1225000000</v>
      </c>
      <c r="C29" s="3">
        <f t="shared" si="0"/>
        <v>1.2250000000000001</v>
      </c>
      <c r="D29" s="3">
        <f>SUMIFS(BIL_Highways_Detail!$L:$L,BIL_Highways_Detail!$B:$B,"="&amp;$A29,BIL_Highways_Detail!$E:$E,"="&amp;D$2)/1000000000</f>
        <v>0.245</v>
      </c>
      <c r="E29" s="3">
        <f>SUMIFS(BIL_Highways_Detail!$L:$L,BIL_Highways_Detail!$B:$B,"="&amp;$A29,BIL_Highways_Detail!$E:$E,"="&amp;E$2)/1000000000</f>
        <v>0.245</v>
      </c>
      <c r="F29" s="3">
        <f>SUMIFS(BIL_Highways_Detail!$L:$L,BIL_Highways_Detail!$B:$B,"="&amp;$A29,BIL_Highways_Detail!$E:$E,"="&amp;F$2)/1000000000</f>
        <v>0.245</v>
      </c>
      <c r="G29" s="3">
        <f>SUMIFS(BIL_Highways_Detail!$L:$L,BIL_Highways_Detail!$B:$B,"="&amp;$A29,BIL_Highways_Detail!$E:$E,"="&amp;G$2)/1000000000</f>
        <v>0.245</v>
      </c>
      <c r="H29" s="3">
        <f>SUMIFS(BIL_Highways_Detail!$L:$L,BIL_Highways_Detail!$B:$B,"="&amp;$A29,BIL_Highways_Detail!$E:$E,"="&amp;H$2)/1000000000</f>
        <v>0.245</v>
      </c>
    </row>
    <row r="30" spans="1:8" x14ac:dyDescent="0.3">
      <c r="A30" t="s">
        <v>48</v>
      </c>
      <c r="B30" s="7">
        <f>SUMIF(BIL_Highways_Detail!B:B,"="&amp;A30,BIL_Highways_Detail!L:L)</f>
        <v>1140500000</v>
      </c>
      <c r="C30" s="3">
        <f t="shared" si="0"/>
        <v>1.1405000000000001</v>
      </c>
      <c r="D30" s="3">
        <f>SUMIFS(BIL_Highways_Detail!$L:$L,BIL_Highways_Detail!$B:$B,"="&amp;$A30,BIL_Highways_Detail!$E:$E,"="&amp;D$2)/1000000000</f>
        <v>0.219</v>
      </c>
      <c r="E30" s="3">
        <f>SUMIFS(BIL_Highways_Detail!$L:$L,BIL_Highways_Detail!$B:$B,"="&amp;$A30,BIL_Highways_Detail!$E:$E,"="&amp;E$2)/1000000000</f>
        <v>0.224</v>
      </c>
      <c r="F30" s="3">
        <f>SUMIFS(BIL_Highways_Detail!$L:$L,BIL_Highways_Detail!$B:$B,"="&amp;$A30,BIL_Highways_Detail!$E:$E,"="&amp;F$2)/1000000000</f>
        <v>0.22800000000000001</v>
      </c>
      <c r="G30" s="3">
        <f>SUMIFS(BIL_Highways_Detail!$L:$L,BIL_Highways_Detail!$B:$B,"="&amp;$A30,BIL_Highways_Detail!$E:$E,"="&amp;G$2)/1000000000</f>
        <v>0.23250000000000001</v>
      </c>
      <c r="H30" s="3">
        <f>SUMIFS(BIL_Highways_Detail!$L:$L,BIL_Highways_Detail!$B:$B,"="&amp;$A30,BIL_Highways_Detail!$E:$E,"="&amp;H$2)/1000000000</f>
        <v>0.23699999999999999</v>
      </c>
    </row>
    <row r="31" spans="1:8" x14ac:dyDescent="0.3">
      <c r="A31" t="s">
        <v>139</v>
      </c>
      <c r="B31" s="7">
        <f>SUMIF(BIL_Highways_Detail!B:B,"="&amp;A31,BIL_Highways_Detail!L:L)</f>
        <v>1042339751</v>
      </c>
      <c r="C31" s="3">
        <f t="shared" si="0"/>
        <v>1.0423397510000001</v>
      </c>
      <c r="D31" s="3">
        <f>SUMIFS(BIL_Highways_Detail!$L:$L,BIL_Highways_Detail!$B:$B,"="&amp;$A31,BIL_Highways_Detail!$E:$E,"="&amp;D$2)/1000000000</f>
        <v>0.20029433299999999</v>
      </c>
      <c r="E31" s="3">
        <f>SUMIFS(BIL_Highways_Detail!$L:$L,BIL_Highways_Detail!$B:$B,"="&amp;$A31,BIL_Highways_Detail!$E:$E,"="&amp;E$2)/1000000000</f>
        <v>0.20430021900000001</v>
      </c>
      <c r="F31" s="3">
        <f>SUMIFS(BIL_Highways_Detail!$L:$L,BIL_Highways_Detail!$B:$B,"="&amp;$A31,BIL_Highways_Detail!$E:$E,"="&amp;F$2)/1000000000</f>
        <v>0.20838622400000001</v>
      </c>
      <c r="G31" s="3">
        <f>SUMIFS(BIL_Highways_Detail!$L:$L,BIL_Highways_Detail!$B:$B,"="&amp;$A31,BIL_Highways_Detail!$E:$E,"="&amp;G$2)/1000000000</f>
        <v>0.21255394799999999</v>
      </c>
      <c r="H31" s="3">
        <f>SUMIFS(BIL_Highways_Detail!$L:$L,BIL_Highways_Detail!$B:$B,"="&amp;$A31,BIL_Highways_Detail!$E:$E,"="&amp;H$2)/1000000000</f>
        <v>0.21680502700000001</v>
      </c>
    </row>
    <row r="32" spans="1:8" x14ac:dyDescent="0.3">
      <c r="A32" t="s">
        <v>74</v>
      </c>
      <c r="B32" s="7">
        <f>SUMIF(BIL_Highways_Detail!B:B,"="&amp;A32,BIL_Highways_Detail!L:L)</f>
        <v>1000000000</v>
      </c>
      <c r="C32" s="3">
        <f t="shared" si="0"/>
        <v>1</v>
      </c>
      <c r="D32" s="3">
        <f>SUMIFS(BIL_Highways_Detail!$L:$L,BIL_Highways_Detail!$B:$B,"="&amp;$A32,BIL_Highways_Detail!$E:$E,"="&amp;D$2)/1000000000</f>
        <v>0.19500000000000001</v>
      </c>
      <c r="E32" s="3">
        <f>SUMIFS(BIL_Highways_Detail!$L:$L,BIL_Highways_Detail!$B:$B,"="&amp;$A32,BIL_Highways_Detail!$E:$E,"="&amp;E$2)/1000000000</f>
        <v>0.19800000000000001</v>
      </c>
      <c r="F32" s="3">
        <f>SUMIFS(BIL_Highways_Detail!$L:$L,BIL_Highways_Detail!$B:$B,"="&amp;$A32,BIL_Highways_Detail!$E:$E,"="&amp;F$2)/1000000000</f>
        <v>0.2</v>
      </c>
      <c r="G32" s="3">
        <f>SUMIFS(BIL_Highways_Detail!$L:$L,BIL_Highways_Detail!$B:$B,"="&amp;$A32,BIL_Highways_Detail!$E:$E,"="&amp;G$2)/1000000000</f>
        <v>0.20200000000000001</v>
      </c>
      <c r="H32" s="3">
        <f>SUMIFS(BIL_Highways_Detail!$L:$L,BIL_Highways_Detail!$B:$B,"="&amp;$A32,BIL_Highways_Detail!$E:$E,"="&amp;H$2)/1000000000</f>
        <v>0.20499999999999999</v>
      </c>
    </row>
    <row r="33" spans="1:8" x14ac:dyDescent="0.3">
      <c r="A33" t="s">
        <v>105</v>
      </c>
      <c r="B33" s="7">
        <f>SUMIF(BIL_Highways_Detail!B:B,"="&amp;A33,BIL_Highways_Detail!L:L)</f>
        <v>1000000000</v>
      </c>
      <c r="C33" s="3">
        <f t="shared" si="0"/>
        <v>1</v>
      </c>
      <c r="D33" s="3">
        <f>SUMIFS(BIL_Highways_Detail!$L:$L,BIL_Highways_Detail!$B:$B,"="&amp;$A33,BIL_Highways_Detail!$E:$E,"="&amp;D$2)/1000000000</f>
        <v>0.2</v>
      </c>
      <c r="E33" s="3">
        <f>SUMIFS(BIL_Highways_Detail!$L:$L,BIL_Highways_Detail!$B:$B,"="&amp;$A33,BIL_Highways_Detail!$E:$E,"="&amp;E$2)/1000000000</f>
        <v>0.2</v>
      </c>
      <c r="F33" s="3">
        <f>SUMIFS(BIL_Highways_Detail!$L:$L,BIL_Highways_Detail!$B:$B,"="&amp;$A33,BIL_Highways_Detail!$E:$E,"="&amp;F$2)/1000000000</f>
        <v>0.2</v>
      </c>
      <c r="G33" s="3">
        <f>SUMIFS(BIL_Highways_Detail!$L:$L,BIL_Highways_Detail!$B:$B,"="&amp;$A33,BIL_Highways_Detail!$E:$E,"="&amp;G$2)/1000000000</f>
        <v>0.2</v>
      </c>
      <c r="H33" s="3">
        <f>SUMIFS(BIL_Highways_Detail!$L:$L,BIL_Highways_Detail!$B:$B,"="&amp;$A33,BIL_Highways_Detail!$E:$E,"="&amp;H$2)/1000000000</f>
        <v>0.2</v>
      </c>
    </row>
    <row r="34" spans="1:8" x14ac:dyDescent="0.3">
      <c r="A34" t="s">
        <v>136</v>
      </c>
      <c r="B34" s="7">
        <f>SUMIF(BIL_Highways_Detail!B:B,"="&amp;A34,BIL_Highways_Detail!L:L)</f>
        <v>1000000000</v>
      </c>
      <c r="C34" s="3">
        <f t="shared" si="0"/>
        <v>1</v>
      </c>
      <c r="D34" s="3">
        <f>SUMIFS(BIL_Highways_Detail!$L:$L,BIL_Highways_Detail!$B:$B,"="&amp;$A34,BIL_Highways_Detail!$E:$E,"="&amp;D$2)/1000000000</f>
        <v>0.2</v>
      </c>
      <c r="E34" s="3">
        <f>SUMIFS(BIL_Highways_Detail!$L:$L,BIL_Highways_Detail!$B:$B,"="&amp;$A34,BIL_Highways_Detail!$E:$E,"="&amp;E$2)/1000000000</f>
        <v>0.2</v>
      </c>
      <c r="F34" s="3">
        <f>SUMIFS(BIL_Highways_Detail!$L:$L,BIL_Highways_Detail!$B:$B,"="&amp;$A34,BIL_Highways_Detail!$E:$E,"="&amp;F$2)/1000000000</f>
        <v>0.2</v>
      </c>
      <c r="G34" s="3">
        <f>SUMIFS(BIL_Highways_Detail!$L:$L,BIL_Highways_Detail!$B:$B,"="&amp;$A34,BIL_Highways_Detail!$E:$E,"="&amp;G$2)/1000000000</f>
        <v>0.2</v>
      </c>
      <c r="H34" s="3">
        <f>SUMIFS(BIL_Highways_Detail!$L:$L,BIL_Highways_Detail!$B:$B,"="&amp;$A34,BIL_Highways_Detail!$E:$E,"="&amp;H$2)/1000000000</f>
        <v>0.2</v>
      </c>
    </row>
    <row r="35" spans="1:8" x14ac:dyDescent="0.3">
      <c r="A35" t="s">
        <v>95</v>
      </c>
      <c r="B35" s="7">
        <f>SUMIF(BIL_Highways_Detail!B:B,"="&amp;A35,BIL_Highways_Detail!L:L)</f>
        <v>975000000</v>
      </c>
      <c r="C35" s="3">
        <f t="shared" si="0"/>
        <v>0.97499999999999998</v>
      </c>
      <c r="D35" s="3">
        <f>SUMIFS(BIL_Highways_Detail!$L:$L,BIL_Highways_Detail!$B:$B,"="&amp;$A35,BIL_Highways_Detail!$E:$E,"="&amp;D$2)/1000000000</f>
        <v>0.19500000000000001</v>
      </c>
      <c r="E35" s="3">
        <f>SUMIFS(BIL_Highways_Detail!$L:$L,BIL_Highways_Detail!$B:$B,"="&amp;$A35,BIL_Highways_Detail!$E:$E,"="&amp;E$2)/1000000000</f>
        <v>0.19500000000000001</v>
      </c>
      <c r="F35" s="3">
        <f>SUMIFS(BIL_Highways_Detail!$L:$L,BIL_Highways_Detail!$B:$B,"="&amp;$A35,BIL_Highways_Detail!$E:$E,"="&amp;F$2)/1000000000</f>
        <v>0.19500000000000001</v>
      </c>
      <c r="G35" s="3">
        <f>SUMIFS(BIL_Highways_Detail!$L:$L,BIL_Highways_Detail!$B:$B,"="&amp;$A35,BIL_Highways_Detail!$E:$E,"="&amp;G$2)/1000000000</f>
        <v>0.19500000000000001</v>
      </c>
      <c r="H35" s="3">
        <f>SUMIFS(BIL_Highways_Detail!$L:$L,BIL_Highways_Detail!$B:$B,"="&amp;$A35,BIL_Highways_Detail!$E:$E,"="&amp;H$2)/1000000000</f>
        <v>0.19500000000000001</v>
      </c>
    </row>
    <row r="36" spans="1:8" x14ac:dyDescent="0.3">
      <c r="A36" t="s">
        <v>127</v>
      </c>
      <c r="B36" s="7">
        <f>SUMIF(BIL_Highways_Detail!B:B,"="&amp;A36,BIL_Highways_Detail!L:L)</f>
        <v>970000000</v>
      </c>
      <c r="C36" s="3">
        <f t="shared" si="0"/>
        <v>0.97</v>
      </c>
      <c r="D36" s="3">
        <f>SUMIFS(BIL_Highways_Detail!$L:$L,BIL_Highways_Detail!$B:$B,"="&amp;$A36,BIL_Highways_Detail!$E:$E,"="&amp;D$2)/1000000000</f>
        <v>0.186</v>
      </c>
      <c r="E36" s="3">
        <f>SUMIFS(BIL_Highways_Detail!$L:$L,BIL_Highways_Detail!$B:$B,"="&amp;$A36,BIL_Highways_Detail!$E:$E,"="&amp;E$2)/1000000000</f>
        <v>0.19</v>
      </c>
      <c r="F36" s="3">
        <f>SUMIFS(BIL_Highways_Detail!$L:$L,BIL_Highways_Detail!$B:$B,"="&amp;$A36,BIL_Highways_Detail!$E:$E,"="&amp;F$2)/1000000000</f>
        <v>0.19400000000000001</v>
      </c>
      <c r="G36" s="3">
        <f>SUMIFS(BIL_Highways_Detail!$L:$L,BIL_Highways_Detail!$B:$B,"="&amp;$A36,BIL_Highways_Detail!$E:$E,"="&amp;G$2)/1000000000</f>
        <v>0.19800000000000001</v>
      </c>
      <c r="H36" s="3">
        <f>SUMIFS(BIL_Highways_Detail!$L:$L,BIL_Highways_Detail!$B:$B,"="&amp;$A36,BIL_Highways_Detail!$E:$E,"="&amp;H$2)/1000000000</f>
        <v>0.20200000000000001</v>
      </c>
    </row>
    <row r="37" spans="1:8" x14ac:dyDescent="0.3">
      <c r="A37" t="s">
        <v>69</v>
      </c>
      <c r="B37" s="7">
        <f>SUMIF(BIL_Highways_Detail!B:B,"="&amp;A37,BIL_Highways_Detail!L:L)</f>
        <v>550000000</v>
      </c>
      <c r="C37" s="3">
        <f t="shared" si="0"/>
        <v>0.55000000000000004</v>
      </c>
      <c r="D37" s="3">
        <f>SUMIFS(BIL_Highways_Detail!$L:$L,BIL_Highways_Detail!$B:$B,"="&amp;$A37,BIL_Highways_Detail!$E:$E,"="&amp;D$2)/1000000000</f>
        <v>0.11</v>
      </c>
      <c r="E37" s="3">
        <f>SUMIFS(BIL_Highways_Detail!$L:$L,BIL_Highways_Detail!$B:$B,"="&amp;$A37,BIL_Highways_Detail!$E:$E,"="&amp;E$2)/1000000000</f>
        <v>0.11</v>
      </c>
      <c r="F37" s="3">
        <f>SUMIFS(BIL_Highways_Detail!$L:$L,BIL_Highways_Detail!$B:$B,"="&amp;$A37,BIL_Highways_Detail!$E:$E,"="&amp;F$2)/1000000000</f>
        <v>0.11</v>
      </c>
      <c r="G37" s="3">
        <f>SUMIFS(BIL_Highways_Detail!$L:$L,BIL_Highways_Detail!$B:$B,"="&amp;$A37,BIL_Highways_Detail!$E:$E,"="&amp;G$2)/1000000000</f>
        <v>0.11</v>
      </c>
      <c r="H37" s="3">
        <f>SUMIFS(BIL_Highways_Detail!$L:$L,BIL_Highways_Detail!$B:$B,"="&amp;$A37,BIL_Highways_Detail!$E:$E,"="&amp;H$2)/1000000000</f>
        <v>0.11</v>
      </c>
    </row>
    <row r="38" spans="1:8" x14ac:dyDescent="0.3">
      <c r="A38" t="s">
        <v>71</v>
      </c>
      <c r="B38" s="7">
        <f>SUMIF(BIL_Highways_Detail!B:B,"="&amp;A38,BIL_Highways_Detail!L:L)</f>
        <v>550000000</v>
      </c>
      <c r="C38" s="3">
        <f t="shared" si="0"/>
        <v>0.55000000000000004</v>
      </c>
      <c r="D38" s="3">
        <f>SUMIFS(BIL_Highways_Detail!$L:$L,BIL_Highways_Detail!$B:$B,"="&amp;$A38,BIL_Highways_Detail!$E:$E,"="&amp;D$2)/1000000000</f>
        <v>0.11</v>
      </c>
      <c r="E38" s="3">
        <f>SUMIFS(BIL_Highways_Detail!$L:$L,BIL_Highways_Detail!$B:$B,"="&amp;$A38,BIL_Highways_Detail!$E:$E,"="&amp;E$2)/1000000000</f>
        <v>0.11</v>
      </c>
      <c r="F38" s="3">
        <f>SUMIFS(BIL_Highways_Detail!$L:$L,BIL_Highways_Detail!$B:$B,"="&amp;$A38,BIL_Highways_Detail!$E:$E,"="&amp;F$2)/1000000000</f>
        <v>0.11</v>
      </c>
      <c r="G38" s="3">
        <f>SUMIFS(BIL_Highways_Detail!$L:$L,BIL_Highways_Detail!$B:$B,"="&amp;$A38,BIL_Highways_Detail!$E:$E,"="&amp;G$2)/1000000000</f>
        <v>0.11</v>
      </c>
      <c r="H38" s="3">
        <f>SUMIFS(BIL_Highways_Detail!$L:$L,BIL_Highways_Detail!$B:$B,"="&amp;$A38,BIL_Highways_Detail!$E:$E,"="&amp;H$2)/1000000000</f>
        <v>0.11</v>
      </c>
    </row>
    <row r="39" spans="1:8" x14ac:dyDescent="0.3">
      <c r="A39" t="s">
        <v>164</v>
      </c>
      <c r="B39" s="7">
        <f>SUMIF(BIL_Highways_Detail!B:B,"="&amp;A39,BIL_Highways_Detail!L:L)</f>
        <v>548500000</v>
      </c>
      <c r="C39" s="3">
        <f t="shared" si="0"/>
        <v>0.54849999999999999</v>
      </c>
      <c r="D39" s="3">
        <f>SUMIFS(BIL_Highways_Detail!$L:$L,BIL_Highways_Detail!$B:$B,"="&amp;$A39,BIL_Highways_Detail!$E:$E,"="&amp;D$2)/1000000000</f>
        <v>0.10970000000000001</v>
      </c>
      <c r="E39" s="3">
        <f>SUMIFS(BIL_Highways_Detail!$L:$L,BIL_Highways_Detail!$B:$B,"="&amp;$A39,BIL_Highways_Detail!$E:$E,"="&amp;E$2)/1000000000</f>
        <v>0.10970000000000001</v>
      </c>
      <c r="F39" s="3">
        <f>SUMIFS(BIL_Highways_Detail!$L:$L,BIL_Highways_Detail!$B:$B,"="&amp;$A39,BIL_Highways_Detail!$E:$E,"="&amp;F$2)/1000000000</f>
        <v>0.10970000000000001</v>
      </c>
      <c r="G39" s="3">
        <f>SUMIFS(BIL_Highways_Detail!$L:$L,BIL_Highways_Detail!$B:$B,"="&amp;$A39,BIL_Highways_Detail!$E:$E,"="&amp;G$2)/1000000000</f>
        <v>0.10970000000000001</v>
      </c>
      <c r="H39" s="3">
        <f>SUMIFS(BIL_Highways_Detail!$L:$L,BIL_Highways_Detail!$B:$B,"="&amp;$A39,BIL_Highways_Detail!$E:$E,"="&amp;H$2)/1000000000</f>
        <v>0.10970000000000001</v>
      </c>
    </row>
    <row r="40" spans="1:8" x14ac:dyDescent="0.3">
      <c r="A40" t="s">
        <v>62</v>
      </c>
      <c r="B40" s="7">
        <f>SUMIF(BIL_Highways_Detail!B:B,"="&amp;A40,BIL_Highways_Detail!L:L)</f>
        <v>500000000</v>
      </c>
      <c r="C40" s="3">
        <f t="shared" si="0"/>
        <v>0.5</v>
      </c>
      <c r="D40" s="3">
        <f>SUMIFS(BIL_Highways_Detail!$L:$L,BIL_Highways_Detail!$B:$B,"="&amp;$A40,BIL_Highways_Detail!$E:$E,"="&amp;D$2)/1000000000</f>
        <v>0.1</v>
      </c>
      <c r="E40" s="3">
        <f>SUMIFS(BIL_Highways_Detail!$L:$L,BIL_Highways_Detail!$B:$B,"="&amp;$A40,BIL_Highways_Detail!$E:$E,"="&amp;E$2)/1000000000</f>
        <v>0.1</v>
      </c>
      <c r="F40" s="3">
        <f>SUMIFS(BIL_Highways_Detail!$L:$L,BIL_Highways_Detail!$B:$B,"="&amp;$A40,BIL_Highways_Detail!$E:$E,"="&amp;F$2)/1000000000</f>
        <v>0.1</v>
      </c>
      <c r="G40" s="3">
        <f>SUMIFS(BIL_Highways_Detail!$L:$L,BIL_Highways_Detail!$B:$B,"="&amp;$A40,BIL_Highways_Detail!$E:$E,"="&amp;G$2)/1000000000</f>
        <v>0.1</v>
      </c>
      <c r="H40" s="3">
        <f>SUMIFS(BIL_Highways_Detail!$L:$L,BIL_Highways_Detail!$B:$B,"="&amp;$A40,BIL_Highways_Detail!$E:$E,"="&amp;H$2)/1000000000</f>
        <v>0.1</v>
      </c>
    </row>
    <row r="41" spans="1:8" x14ac:dyDescent="0.3">
      <c r="A41" t="s">
        <v>63</v>
      </c>
      <c r="B41" s="7">
        <f>SUMIF(BIL_Highways_Detail!B:B,"="&amp;A41,BIL_Highways_Detail!L:L)</f>
        <v>500000000</v>
      </c>
      <c r="C41" s="3">
        <f t="shared" si="0"/>
        <v>0.5</v>
      </c>
      <c r="D41" s="3">
        <f>SUMIFS(BIL_Highways_Detail!$L:$L,BIL_Highways_Detail!$B:$B,"="&amp;$A41,BIL_Highways_Detail!$E:$E,"="&amp;D$2)/1000000000</f>
        <v>0.1</v>
      </c>
      <c r="E41" s="3">
        <f>SUMIFS(BIL_Highways_Detail!$L:$L,BIL_Highways_Detail!$B:$B,"="&amp;$A41,BIL_Highways_Detail!$E:$E,"="&amp;E$2)/1000000000</f>
        <v>0.1</v>
      </c>
      <c r="F41" s="3">
        <f>SUMIFS(BIL_Highways_Detail!$L:$L,BIL_Highways_Detail!$B:$B,"="&amp;$A41,BIL_Highways_Detail!$E:$E,"="&amp;F$2)/1000000000</f>
        <v>0.1</v>
      </c>
      <c r="G41" s="3">
        <f>SUMIFS(BIL_Highways_Detail!$L:$L,BIL_Highways_Detail!$B:$B,"="&amp;$A41,BIL_Highways_Detail!$E:$E,"="&amp;G$2)/1000000000</f>
        <v>0.1</v>
      </c>
      <c r="H41" s="3">
        <f>SUMIFS(BIL_Highways_Detail!$L:$L,BIL_Highways_Detail!$B:$B,"="&amp;$A41,BIL_Highways_Detail!$E:$E,"="&amp;H$2)/1000000000</f>
        <v>0.1</v>
      </c>
    </row>
    <row r="42" spans="1:8" x14ac:dyDescent="0.3">
      <c r="A42" t="s">
        <v>143</v>
      </c>
      <c r="B42" s="7">
        <f>SUMIF(BIL_Highways_Detail!B:B,"="&amp;A42,BIL_Highways_Detail!L:L)</f>
        <v>500000000</v>
      </c>
      <c r="C42" s="3">
        <f t="shared" si="0"/>
        <v>0.5</v>
      </c>
      <c r="D42" s="3">
        <f>SUMIFS(BIL_Highways_Detail!$L:$L,BIL_Highways_Detail!$B:$B,"="&amp;$A42,BIL_Highways_Detail!$E:$E,"="&amp;D$2)/1000000000</f>
        <v>0.1</v>
      </c>
      <c r="E42" s="3">
        <f>SUMIFS(BIL_Highways_Detail!$L:$L,BIL_Highways_Detail!$B:$B,"="&amp;$A42,BIL_Highways_Detail!$E:$E,"="&amp;E$2)/1000000000</f>
        <v>0.1</v>
      </c>
      <c r="F42" s="3">
        <f>SUMIFS(BIL_Highways_Detail!$L:$L,BIL_Highways_Detail!$B:$B,"="&amp;$A42,BIL_Highways_Detail!$E:$E,"="&amp;F$2)/1000000000</f>
        <v>0.1</v>
      </c>
      <c r="G42" s="3">
        <f>SUMIFS(BIL_Highways_Detail!$L:$L,BIL_Highways_Detail!$B:$B,"="&amp;$A42,BIL_Highways_Detail!$E:$E,"="&amp;G$2)/1000000000</f>
        <v>0.1</v>
      </c>
      <c r="H42" s="3">
        <f>SUMIFS(BIL_Highways_Detail!$L:$L,BIL_Highways_Detail!$B:$B,"="&amp;$A42,BIL_Highways_Detail!$E:$E,"="&amp;H$2)/1000000000</f>
        <v>0.1</v>
      </c>
    </row>
    <row r="43" spans="1:8" x14ac:dyDescent="0.3">
      <c r="A43" t="s">
        <v>157</v>
      </c>
      <c r="B43" s="7">
        <f>SUMIF(BIL_Highways_Detail!B:B,"="&amp;A43,BIL_Highways_Detail!L:L)</f>
        <v>470000000</v>
      </c>
      <c r="C43" s="3">
        <f t="shared" si="0"/>
        <v>0.47</v>
      </c>
      <c r="D43" s="3">
        <f>SUMIFS(BIL_Highways_Detail!$L:$L,BIL_Highways_Detail!$B:$B,"="&amp;$A43,BIL_Highways_Detail!$E:$E,"="&amp;D$2)/1000000000</f>
        <v>7.0000000000000007E-2</v>
      </c>
      <c r="E43" s="3">
        <f>SUMIFS(BIL_Highways_Detail!$L:$L,BIL_Highways_Detail!$B:$B,"="&amp;$A43,BIL_Highways_Detail!$E:$E,"="&amp;E$2)/1000000000</f>
        <v>0.1</v>
      </c>
      <c r="F43" s="3">
        <f>SUMIFS(BIL_Highways_Detail!$L:$L,BIL_Highways_Detail!$B:$B,"="&amp;$A43,BIL_Highways_Detail!$E:$E,"="&amp;F$2)/1000000000</f>
        <v>0.1</v>
      </c>
      <c r="G43" s="3">
        <f>SUMIFS(BIL_Highways_Detail!$L:$L,BIL_Highways_Detail!$B:$B,"="&amp;$A43,BIL_Highways_Detail!$E:$E,"="&amp;G$2)/1000000000</f>
        <v>0.1</v>
      </c>
      <c r="H43" s="3">
        <f>SUMIFS(BIL_Highways_Detail!$L:$L,BIL_Highways_Detail!$B:$B,"="&amp;$A43,BIL_Highways_Detail!$E:$E,"="&amp;H$2)/1000000000</f>
        <v>0.1</v>
      </c>
    </row>
    <row r="44" spans="1:8" x14ac:dyDescent="0.3">
      <c r="A44" t="s">
        <v>57</v>
      </c>
      <c r="B44" s="7">
        <f>SUMIF(BIL_Highways_Detail!B:B,"="&amp;A44,BIL_Highways_Detail!L:L)</f>
        <v>400000000</v>
      </c>
      <c r="C44" s="3">
        <f t="shared" si="0"/>
        <v>0.4</v>
      </c>
      <c r="D44" s="3">
        <f>SUMIFS(BIL_Highways_Detail!$L:$L,BIL_Highways_Detail!$B:$B,"="&amp;$A44,BIL_Highways_Detail!$E:$E,"="&amp;D$2)/1000000000</f>
        <v>0.08</v>
      </c>
      <c r="E44" s="3">
        <f>SUMIFS(BIL_Highways_Detail!$L:$L,BIL_Highways_Detail!$B:$B,"="&amp;$A44,BIL_Highways_Detail!$E:$E,"="&amp;E$2)/1000000000</f>
        <v>0.08</v>
      </c>
      <c r="F44" s="3">
        <f>SUMIFS(BIL_Highways_Detail!$L:$L,BIL_Highways_Detail!$B:$B,"="&amp;$A44,BIL_Highways_Detail!$E:$E,"="&amp;F$2)/1000000000</f>
        <v>0.08</v>
      </c>
      <c r="G44" s="3">
        <f>SUMIFS(BIL_Highways_Detail!$L:$L,BIL_Highways_Detail!$B:$B,"="&amp;$A44,BIL_Highways_Detail!$E:$E,"="&amp;G$2)/1000000000</f>
        <v>0.08</v>
      </c>
      <c r="H44" s="3">
        <f>SUMIFS(BIL_Highways_Detail!$L:$L,BIL_Highways_Detail!$B:$B,"="&amp;$A44,BIL_Highways_Detail!$E:$E,"="&amp;H$2)/1000000000</f>
        <v>0.08</v>
      </c>
    </row>
    <row r="45" spans="1:8" x14ac:dyDescent="0.3">
      <c r="A45" t="s">
        <v>72</v>
      </c>
      <c r="B45" s="7">
        <f>SUMIF(BIL_Highways_Detail!B:B,"="&amp;A45,BIL_Highways_Detail!L:L)</f>
        <v>350000000</v>
      </c>
      <c r="C45" s="3">
        <f t="shared" si="0"/>
        <v>0.35</v>
      </c>
      <c r="D45" s="3">
        <f>SUMIFS(BIL_Highways_Detail!$L:$L,BIL_Highways_Detail!$B:$B,"="&amp;$A45,BIL_Highways_Detail!$E:$E,"="&amp;D$2)/1000000000</f>
        <v>0.06</v>
      </c>
      <c r="E45" s="3">
        <f>SUMIFS(BIL_Highways_Detail!$L:$L,BIL_Highways_Detail!$B:$B,"="&amp;$A45,BIL_Highways_Detail!$E:$E,"="&amp;E$2)/1000000000</f>
        <v>6.5000000000000002E-2</v>
      </c>
      <c r="F45" s="3">
        <f>SUMIFS(BIL_Highways_Detail!$L:$L,BIL_Highways_Detail!$B:$B,"="&amp;$A45,BIL_Highways_Detail!$E:$E,"="&amp;F$2)/1000000000</f>
        <v>7.0000000000000007E-2</v>
      </c>
      <c r="G45" s="3">
        <f>SUMIFS(BIL_Highways_Detail!$L:$L,BIL_Highways_Detail!$B:$B,"="&amp;$A45,BIL_Highways_Detail!$E:$E,"="&amp;G$2)/1000000000</f>
        <v>7.4999999999999997E-2</v>
      </c>
      <c r="H45" s="3">
        <f>SUMIFS(BIL_Highways_Detail!$L:$L,BIL_Highways_Detail!$B:$B,"="&amp;$A45,BIL_Highways_Detail!$E:$E,"="&amp;H$2)/1000000000</f>
        <v>0.08</v>
      </c>
    </row>
    <row r="46" spans="1:8" x14ac:dyDescent="0.3">
      <c r="A46" t="s">
        <v>65</v>
      </c>
      <c r="B46" s="7">
        <f>SUMIF(BIL_Highways_Detail!B:B,"="&amp;A46,BIL_Highways_Detail!L:L)</f>
        <v>310000000</v>
      </c>
      <c r="C46" s="3">
        <f t="shared" si="0"/>
        <v>0.31</v>
      </c>
      <c r="D46" s="3">
        <f>SUMIFS(BIL_Highways_Detail!$L:$L,BIL_Highways_Detail!$B:$B,"="&amp;$A46,BIL_Highways_Detail!$E:$E,"="&amp;D$2)/1000000000</f>
        <v>6.2E-2</v>
      </c>
      <c r="E46" s="3">
        <f>SUMIFS(BIL_Highways_Detail!$L:$L,BIL_Highways_Detail!$B:$B,"="&amp;$A46,BIL_Highways_Detail!$E:$E,"="&amp;E$2)/1000000000</f>
        <v>6.2E-2</v>
      </c>
      <c r="F46" s="3">
        <f>SUMIFS(BIL_Highways_Detail!$L:$L,BIL_Highways_Detail!$B:$B,"="&amp;$A46,BIL_Highways_Detail!$E:$E,"="&amp;F$2)/1000000000</f>
        <v>6.2E-2</v>
      </c>
      <c r="G46" s="3">
        <f>SUMIFS(BIL_Highways_Detail!$L:$L,BIL_Highways_Detail!$B:$B,"="&amp;$A46,BIL_Highways_Detail!$E:$E,"="&amp;G$2)/1000000000</f>
        <v>6.2E-2</v>
      </c>
      <c r="H46" s="3">
        <f>SUMIFS(BIL_Highways_Detail!$L:$L,BIL_Highways_Detail!$B:$B,"="&amp;$A46,BIL_Highways_Detail!$E:$E,"="&amp;H$2)/1000000000</f>
        <v>6.2E-2</v>
      </c>
    </row>
    <row r="47" spans="1:8" x14ac:dyDescent="0.3">
      <c r="A47" t="s">
        <v>165</v>
      </c>
      <c r="B47" s="7">
        <f>SUMIF(BIL_Highways_Detail!B:B,"="&amp;A47,BIL_Highways_Detail!L:L)</f>
        <v>310000000</v>
      </c>
      <c r="C47" s="3">
        <f t="shared" si="0"/>
        <v>0.31</v>
      </c>
      <c r="D47" s="3">
        <f>SUMIFS(BIL_Highways_Detail!$L:$L,BIL_Highways_Detail!$B:$B,"="&amp;$A47,BIL_Highways_Detail!$E:$E,"="&amp;D$2)/1000000000</f>
        <v>6.2E-2</v>
      </c>
      <c r="E47" s="3">
        <f>SUMIFS(BIL_Highways_Detail!$L:$L,BIL_Highways_Detail!$B:$B,"="&amp;$A47,BIL_Highways_Detail!$E:$E,"="&amp;E$2)/1000000000</f>
        <v>6.2E-2</v>
      </c>
      <c r="F47" s="3">
        <f>SUMIFS(BIL_Highways_Detail!$L:$L,BIL_Highways_Detail!$B:$B,"="&amp;$A47,BIL_Highways_Detail!$E:$E,"="&amp;F$2)/1000000000</f>
        <v>6.2E-2</v>
      </c>
      <c r="G47" s="3">
        <f>SUMIFS(BIL_Highways_Detail!$L:$L,BIL_Highways_Detail!$B:$B,"="&amp;$A47,BIL_Highways_Detail!$E:$E,"="&amp;G$2)/1000000000</f>
        <v>6.2E-2</v>
      </c>
      <c r="H47" s="3">
        <f>SUMIFS(BIL_Highways_Detail!$L:$L,BIL_Highways_Detail!$B:$B,"="&amp;$A47,BIL_Highways_Detail!$E:$E,"="&amp;H$2)/1000000000</f>
        <v>6.2E-2</v>
      </c>
    </row>
    <row r="48" spans="1:8" x14ac:dyDescent="0.3">
      <c r="A48" t="s">
        <v>68</v>
      </c>
      <c r="B48" s="7">
        <f>SUMIF(BIL_Highways_Detail!B:B,"="&amp;A48,BIL_Highways_Detail!L:L)</f>
        <v>300000000</v>
      </c>
      <c r="C48" s="3">
        <f t="shared" si="0"/>
        <v>0.3</v>
      </c>
      <c r="D48" s="3">
        <f>SUMIFS(BIL_Highways_Detail!$L:$L,BIL_Highways_Detail!$B:$B,"="&amp;$A48,BIL_Highways_Detail!$E:$E,"="&amp;D$2)/1000000000</f>
        <v>0.06</v>
      </c>
      <c r="E48" s="3">
        <f>SUMIFS(BIL_Highways_Detail!$L:$L,BIL_Highways_Detail!$B:$B,"="&amp;$A48,BIL_Highways_Detail!$E:$E,"="&amp;E$2)/1000000000</f>
        <v>0.06</v>
      </c>
      <c r="F48" s="3">
        <f>SUMIFS(BIL_Highways_Detail!$L:$L,BIL_Highways_Detail!$B:$B,"="&amp;$A48,BIL_Highways_Detail!$E:$E,"="&amp;F$2)/1000000000</f>
        <v>0.06</v>
      </c>
      <c r="G48" s="3">
        <f>SUMIFS(BIL_Highways_Detail!$L:$L,BIL_Highways_Detail!$B:$B,"="&amp;$A48,BIL_Highways_Detail!$E:$E,"="&amp;G$2)/1000000000</f>
        <v>0.06</v>
      </c>
      <c r="H48" s="3">
        <f>SUMIFS(BIL_Highways_Detail!$L:$L,BIL_Highways_Detail!$B:$B,"="&amp;$A48,BIL_Highways_Detail!$E:$E,"="&amp;H$2)/1000000000</f>
        <v>0.06</v>
      </c>
    </row>
    <row r="49" spans="1:8" x14ac:dyDescent="0.3">
      <c r="A49" t="s">
        <v>107</v>
      </c>
      <c r="B49" s="7">
        <f>SUMIF(BIL_Highways_Detail!B:B,"="&amp;A49,BIL_Highways_Detail!L:L)</f>
        <v>270000000</v>
      </c>
      <c r="C49" s="3">
        <f t="shared" si="0"/>
        <v>0.27</v>
      </c>
      <c r="D49" s="3">
        <f>SUMIFS(BIL_Highways_Detail!$L:$L,BIL_Highways_Detail!$B:$B,"="&amp;$A49,BIL_Highways_Detail!$E:$E,"="&amp;D$2)/1000000000</f>
        <v>0.05</v>
      </c>
      <c r="E49" s="3">
        <f>SUMIFS(BIL_Highways_Detail!$L:$L,BIL_Highways_Detail!$B:$B,"="&amp;$A49,BIL_Highways_Detail!$E:$E,"="&amp;E$2)/1000000000</f>
        <v>5.1999999999999998E-2</v>
      </c>
      <c r="F49" s="3">
        <f>SUMIFS(BIL_Highways_Detail!$L:$L,BIL_Highways_Detail!$B:$B,"="&amp;$A49,BIL_Highways_Detail!$E:$E,"="&amp;F$2)/1000000000</f>
        <v>5.3999999999999999E-2</v>
      </c>
      <c r="G49" s="3">
        <f>SUMIFS(BIL_Highways_Detail!$L:$L,BIL_Highways_Detail!$B:$B,"="&amp;$A49,BIL_Highways_Detail!$E:$E,"="&amp;G$2)/1000000000</f>
        <v>5.6000000000000001E-2</v>
      </c>
      <c r="H49" s="3">
        <f>SUMIFS(BIL_Highways_Detail!$L:$L,BIL_Highways_Detail!$B:$B,"="&amp;$A49,BIL_Highways_Detail!$E:$E,"="&amp;H$2)/1000000000</f>
        <v>5.8000000000000003E-2</v>
      </c>
    </row>
    <row r="50" spans="1:8" x14ac:dyDescent="0.3">
      <c r="A50" t="s">
        <v>52</v>
      </c>
      <c r="B50" s="7">
        <f>SUMIF(BIL_Highways_Detail!B:B,"="&amp;A50,BIL_Highways_Detail!L:L)</f>
        <v>250000000</v>
      </c>
      <c r="C50" s="3">
        <f t="shared" si="0"/>
        <v>0.25</v>
      </c>
      <c r="D50" s="3">
        <f>SUMIFS(BIL_Highways_Detail!$L:$L,BIL_Highways_Detail!$B:$B,"="&amp;$A50,BIL_Highways_Detail!$E:$E,"="&amp;D$2)/1000000000</f>
        <v>0.05</v>
      </c>
      <c r="E50" s="3">
        <f>SUMIFS(BIL_Highways_Detail!$L:$L,BIL_Highways_Detail!$B:$B,"="&amp;$A50,BIL_Highways_Detail!$E:$E,"="&amp;E$2)/1000000000</f>
        <v>0.05</v>
      </c>
      <c r="F50" s="3">
        <f>SUMIFS(BIL_Highways_Detail!$L:$L,BIL_Highways_Detail!$B:$B,"="&amp;$A50,BIL_Highways_Detail!$E:$E,"="&amp;F$2)/1000000000</f>
        <v>0.05</v>
      </c>
      <c r="G50" s="3">
        <f>SUMIFS(BIL_Highways_Detail!$L:$L,BIL_Highways_Detail!$B:$B,"="&amp;$A50,BIL_Highways_Detail!$E:$E,"="&amp;G$2)/1000000000</f>
        <v>0.05</v>
      </c>
      <c r="H50" s="3">
        <f>SUMIFS(BIL_Highways_Detail!$L:$L,BIL_Highways_Detail!$B:$B,"="&amp;$A50,BIL_Highways_Detail!$E:$E,"="&amp;H$2)/1000000000</f>
        <v>0.05</v>
      </c>
    </row>
    <row r="51" spans="1:8" x14ac:dyDescent="0.3">
      <c r="A51" t="s">
        <v>101</v>
      </c>
      <c r="B51" s="7">
        <f>SUMIF(BIL_Highways_Detail!B:B,"="&amp;A51,BIL_Highways_Detail!L:L)</f>
        <v>250000000</v>
      </c>
      <c r="C51" s="3">
        <f t="shared" si="0"/>
        <v>0.25</v>
      </c>
      <c r="D51" s="3">
        <f>SUMIFS(BIL_Highways_Detail!$L:$L,BIL_Highways_Detail!$B:$B,"="&amp;$A51,BIL_Highways_Detail!$E:$E,"="&amp;D$2)/1000000000</f>
        <v>0.05</v>
      </c>
      <c r="E51" s="3">
        <f>SUMIFS(BIL_Highways_Detail!$L:$L,BIL_Highways_Detail!$B:$B,"="&amp;$A51,BIL_Highways_Detail!$E:$E,"="&amp;E$2)/1000000000</f>
        <v>0.05</v>
      </c>
      <c r="F51" s="3">
        <f>SUMIFS(BIL_Highways_Detail!$L:$L,BIL_Highways_Detail!$B:$B,"="&amp;$A51,BIL_Highways_Detail!$E:$E,"="&amp;F$2)/1000000000</f>
        <v>0.05</v>
      </c>
      <c r="G51" s="3">
        <f>SUMIFS(BIL_Highways_Detail!$L:$L,BIL_Highways_Detail!$B:$B,"="&amp;$A51,BIL_Highways_Detail!$E:$E,"="&amp;G$2)/1000000000</f>
        <v>0.05</v>
      </c>
      <c r="H51" s="3">
        <f>SUMIFS(BIL_Highways_Detail!$L:$L,BIL_Highways_Detail!$B:$B,"="&amp;$A51,BIL_Highways_Detail!$E:$E,"="&amp;H$2)/1000000000</f>
        <v>0.05</v>
      </c>
    </row>
    <row r="52" spans="1:8" x14ac:dyDescent="0.3">
      <c r="A52" t="s">
        <v>147</v>
      </c>
      <c r="B52" s="7">
        <f>SUMIF(BIL_Highways_Detail!B:B,"="&amp;A52,BIL_Highways_Detail!L:L)</f>
        <v>250000000</v>
      </c>
      <c r="C52" s="3">
        <f t="shared" si="0"/>
        <v>0.25</v>
      </c>
      <c r="D52" s="3">
        <f>SUMIFS(BIL_Highways_Detail!$L:$L,BIL_Highways_Detail!$B:$B,"="&amp;$A52,BIL_Highways_Detail!$E:$E,"="&amp;D$2)/1000000000</f>
        <v>0.05</v>
      </c>
      <c r="E52" s="3">
        <f>SUMIFS(BIL_Highways_Detail!$L:$L,BIL_Highways_Detail!$B:$B,"="&amp;$A52,BIL_Highways_Detail!$E:$E,"="&amp;E$2)/1000000000</f>
        <v>0.05</v>
      </c>
      <c r="F52" s="3">
        <f>SUMIFS(BIL_Highways_Detail!$L:$L,BIL_Highways_Detail!$B:$B,"="&amp;$A52,BIL_Highways_Detail!$E:$E,"="&amp;F$2)/1000000000</f>
        <v>0.05</v>
      </c>
      <c r="G52" s="3">
        <f>SUMIFS(BIL_Highways_Detail!$L:$L,BIL_Highways_Detail!$B:$B,"="&amp;$A52,BIL_Highways_Detail!$E:$E,"="&amp;G$2)/1000000000</f>
        <v>0.05</v>
      </c>
      <c r="H52" s="3">
        <f>SUMIFS(BIL_Highways_Detail!$L:$L,BIL_Highways_Detail!$B:$B,"="&amp;$A52,BIL_Highways_Detail!$E:$E,"="&amp;H$2)/1000000000</f>
        <v>0.05</v>
      </c>
    </row>
    <row r="53" spans="1:8" x14ac:dyDescent="0.3">
      <c r="A53" t="s">
        <v>124</v>
      </c>
      <c r="B53" s="7">
        <f>SUMIF(BIL_Highways_Detail!B:B,"="&amp;A53,BIL_Highways_Detail!L:L)</f>
        <v>205820257</v>
      </c>
      <c r="C53" s="3">
        <f t="shared" si="0"/>
        <v>0.20582025700000001</v>
      </c>
      <c r="D53" s="3">
        <f>SUMIFS(BIL_Highways_Detail!$L:$L,BIL_Highways_Detail!$B:$B,"="&amp;$A53,BIL_Highways_Detail!$E:$E,"="&amp;D$2)/1000000000</f>
        <v>3.7999999999999999E-2</v>
      </c>
      <c r="E53" s="3">
        <f>SUMIFS(BIL_Highways_Detail!$L:$L,BIL_Highways_Detail!$B:$B,"="&amp;$A53,BIL_Highways_Detail!$E:$E,"="&amp;E$2)/1000000000</f>
        <v>3.952E-2</v>
      </c>
      <c r="F53" s="3">
        <f>SUMIFS(BIL_Highways_Detail!$L:$L,BIL_Highways_Detail!$B:$B,"="&amp;$A53,BIL_Highways_Detail!$E:$E,"="&amp;F$2)/1000000000</f>
        <v>4.11008E-2</v>
      </c>
      <c r="G53" s="3">
        <f>SUMIFS(BIL_Highways_Detail!$L:$L,BIL_Highways_Detail!$B:$B,"="&amp;$A53,BIL_Highways_Detail!$E:$E,"="&amp;G$2)/1000000000</f>
        <v>4.2744832000000003E-2</v>
      </c>
      <c r="H53" s="3">
        <f>SUMIFS(BIL_Highways_Detail!$L:$L,BIL_Highways_Detail!$B:$B,"="&amp;$A53,BIL_Highways_Detail!$E:$E,"="&amp;H$2)/1000000000</f>
        <v>4.4454624999999998E-2</v>
      </c>
    </row>
    <row r="54" spans="1:8" x14ac:dyDescent="0.3">
      <c r="A54" t="s">
        <v>128</v>
      </c>
      <c r="B54" s="7">
        <f>SUMIF(BIL_Highways_Detail!B:B,"="&amp;A54,BIL_Highways_Detail!L:L)</f>
        <v>201600000</v>
      </c>
      <c r="C54" s="3">
        <f t="shared" si="0"/>
        <v>0.2016</v>
      </c>
      <c r="D54" s="3">
        <f>SUMIFS(BIL_Highways_Detail!$L:$L,BIL_Highways_Detail!$B:$B,"="&amp;$A54,BIL_Highways_Detail!$E:$E,"="&amp;D$2)/1000000000</f>
        <v>3.6400000000000002E-2</v>
      </c>
      <c r="E54" s="3">
        <f>SUMIFS(BIL_Highways_Detail!$L:$L,BIL_Highways_Detail!$B:$B,"="&amp;$A54,BIL_Highways_Detail!$E:$E,"="&amp;E$2)/1000000000</f>
        <v>3.8300000000000001E-2</v>
      </c>
      <c r="F54" s="3">
        <f>SUMIFS(BIL_Highways_Detail!$L:$L,BIL_Highways_Detail!$B:$B,"="&amp;$A54,BIL_Highways_Detail!$E:$E,"="&amp;F$2)/1000000000</f>
        <v>4.0300000000000002E-2</v>
      </c>
      <c r="G54" s="3">
        <f>SUMIFS(BIL_Highways_Detail!$L:$L,BIL_Highways_Detail!$B:$B,"="&amp;$A54,BIL_Highways_Detail!$E:$E,"="&amp;G$2)/1000000000</f>
        <v>4.2299999999999997E-2</v>
      </c>
      <c r="H54" s="3">
        <f>SUMIFS(BIL_Highways_Detail!$L:$L,BIL_Highways_Detail!$B:$B,"="&amp;$A54,BIL_Highways_Detail!$E:$E,"="&amp;H$2)/1000000000</f>
        <v>4.4299999999999999E-2</v>
      </c>
    </row>
    <row r="55" spans="1:8" x14ac:dyDescent="0.3">
      <c r="A55" t="s">
        <v>41</v>
      </c>
      <c r="B55" s="7">
        <f>SUMIF(BIL_Highways_Detail!B:B,"="&amp;A55,BIL_Highways_Detail!L:L)</f>
        <v>195000000</v>
      </c>
      <c r="C55" s="3">
        <f t="shared" si="0"/>
        <v>0.19500000000000001</v>
      </c>
      <c r="D55" s="3">
        <f>SUMIFS(BIL_Highways_Detail!$L:$L,BIL_Highways_Detail!$B:$B,"="&amp;$A55,BIL_Highways_Detail!$E:$E,"="&amp;D$2)/1000000000</f>
        <v>3.9E-2</v>
      </c>
      <c r="E55" s="3">
        <f>SUMIFS(BIL_Highways_Detail!$L:$L,BIL_Highways_Detail!$B:$B,"="&amp;$A55,BIL_Highways_Detail!$E:$E,"="&amp;E$2)/1000000000</f>
        <v>3.9E-2</v>
      </c>
      <c r="F55" s="3">
        <f>SUMIFS(BIL_Highways_Detail!$L:$L,BIL_Highways_Detail!$B:$B,"="&amp;$A55,BIL_Highways_Detail!$E:$E,"="&amp;F$2)/1000000000</f>
        <v>3.9E-2</v>
      </c>
      <c r="G55" s="3">
        <f>SUMIFS(BIL_Highways_Detail!$L:$L,BIL_Highways_Detail!$B:$B,"="&amp;$A55,BIL_Highways_Detail!$E:$E,"="&amp;G$2)/1000000000</f>
        <v>3.9E-2</v>
      </c>
      <c r="H55" s="3">
        <f>SUMIFS(BIL_Highways_Detail!$L:$L,BIL_Highways_Detail!$B:$B,"="&amp;$A55,BIL_Highways_Detail!$E:$E,"="&amp;H$2)/1000000000</f>
        <v>3.9E-2</v>
      </c>
    </row>
    <row r="56" spans="1:8" x14ac:dyDescent="0.3">
      <c r="A56" t="s">
        <v>70</v>
      </c>
      <c r="B56" s="7">
        <f>SUMIF(BIL_Highways_Detail!B:B,"="&amp;A56,BIL_Highways_Detail!L:L)</f>
        <v>127500000</v>
      </c>
      <c r="C56" s="3">
        <f t="shared" si="0"/>
        <v>0.1275</v>
      </c>
      <c r="D56" s="3">
        <f>SUMIFS(BIL_Highways_Detail!$L:$L,BIL_Highways_Detail!$B:$B,"="&amp;$A56,BIL_Highways_Detail!$E:$E,"="&amp;D$2)/1000000000</f>
        <v>2.5000000000000001E-2</v>
      </c>
      <c r="E56" s="3">
        <f>SUMIFS(BIL_Highways_Detail!$L:$L,BIL_Highways_Detail!$B:$B,"="&amp;$A56,BIL_Highways_Detail!$E:$E,"="&amp;E$2)/1000000000</f>
        <v>2.5250000000000002E-2</v>
      </c>
      <c r="F56" s="3">
        <f>SUMIFS(BIL_Highways_Detail!$L:$L,BIL_Highways_Detail!$B:$B,"="&amp;$A56,BIL_Highways_Detail!$E:$E,"="&amp;F$2)/1000000000</f>
        <v>2.5499999999999998E-2</v>
      </c>
      <c r="G56" s="3">
        <f>SUMIFS(BIL_Highways_Detail!$L:$L,BIL_Highways_Detail!$B:$B,"="&amp;$A56,BIL_Highways_Detail!$E:$E,"="&amp;G$2)/1000000000</f>
        <v>2.5749999999999999E-2</v>
      </c>
      <c r="H56" s="3">
        <f>SUMIFS(BIL_Highways_Detail!$L:$L,BIL_Highways_Detail!$B:$B,"="&amp;$A56,BIL_Highways_Detail!$E:$E,"="&amp;H$2)/1000000000</f>
        <v>2.5999999999999999E-2</v>
      </c>
    </row>
    <row r="57" spans="1:8" x14ac:dyDescent="0.3">
      <c r="A57" t="s">
        <v>98</v>
      </c>
      <c r="B57" s="7">
        <f>SUMIF(BIL_Highways_Detail!B:B,"="&amp;A57,BIL_Highways_Detail!L:L)</f>
        <v>100000000</v>
      </c>
      <c r="C57" s="3">
        <f t="shared" si="0"/>
        <v>0.1</v>
      </c>
      <c r="D57" s="3">
        <f>SUMIFS(BIL_Highways_Detail!$L:$L,BIL_Highways_Detail!$B:$B,"="&amp;$A57,BIL_Highways_Detail!$E:$E,"="&amp;D$2)/1000000000</f>
        <v>0.02</v>
      </c>
      <c r="E57" s="3">
        <f>SUMIFS(BIL_Highways_Detail!$L:$L,BIL_Highways_Detail!$B:$B,"="&amp;$A57,BIL_Highways_Detail!$E:$E,"="&amp;E$2)/1000000000</f>
        <v>0.02</v>
      </c>
      <c r="F57" s="3">
        <f>SUMIFS(BIL_Highways_Detail!$L:$L,BIL_Highways_Detail!$B:$B,"="&amp;$A57,BIL_Highways_Detail!$E:$E,"="&amp;F$2)/1000000000</f>
        <v>0.02</v>
      </c>
      <c r="G57" s="3">
        <f>SUMIFS(BIL_Highways_Detail!$L:$L,BIL_Highways_Detail!$B:$B,"="&amp;$A57,BIL_Highways_Detail!$E:$E,"="&amp;G$2)/1000000000</f>
        <v>0.02</v>
      </c>
      <c r="H57" s="3">
        <f>SUMIFS(BIL_Highways_Detail!$L:$L,BIL_Highways_Detail!$B:$B,"="&amp;$A57,BIL_Highways_Detail!$E:$E,"="&amp;H$2)/1000000000</f>
        <v>0.02</v>
      </c>
    </row>
    <row r="58" spans="1:8" x14ac:dyDescent="0.3">
      <c r="A58" t="s">
        <v>159</v>
      </c>
      <c r="B58" s="7">
        <f>SUMIF(BIL_Highways_Detail!B:B,"="&amp;A58,BIL_Highways_Detail!L:L)</f>
        <v>95000000</v>
      </c>
      <c r="C58" s="3">
        <f t="shared" si="0"/>
        <v>9.5000000000000001E-2</v>
      </c>
      <c r="D58" s="3">
        <f>SUMIFS(BIL_Highways_Detail!$L:$L,BIL_Highways_Detail!$B:$B,"="&amp;$A58,BIL_Highways_Detail!$E:$E,"="&amp;D$2)/1000000000</f>
        <v>1.9E-2</v>
      </c>
      <c r="E58" s="3">
        <f>SUMIFS(BIL_Highways_Detail!$L:$L,BIL_Highways_Detail!$B:$B,"="&amp;$A58,BIL_Highways_Detail!$E:$E,"="&amp;E$2)/1000000000</f>
        <v>1.9E-2</v>
      </c>
      <c r="F58" s="3">
        <f>SUMIFS(BIL_Highways_Detail!$L:$L,BIL_Highways_Detail!$B:$B,"="&amp;$A58,BIL_Highways_Detail!$E:$E,"="&amp;F$2)/1000000000</f>
        <v>1.9E-2</v>
      </c>
      <c r="G58" s="3">
        <f>SUMIFS(BIL_Highways_Detail!$L:$L,BIL_Highways_Detail!$B:$B,"="&amp;$A58,BIL_Highways_Detail!$E:$E,"="&amp;G$2)/1000000000</f>
        <v>1.9E-2</v>
      </c>
      <c r="H58" s="3">
        <f>SUMIFS(BIL_Highways_Detail!$L:$L,BIL_Highways_Detail!$B:$B,"="&amp;$A58,BIL_Highways_Detail!$E:$E,"="&amp;H$2)/1000000000</f>
        <v>1.9E-2</v>
      </c>
    </row>
    <row r="59" spans="1:8" x14ac:dyDescent="0.3">
      <c r="A59" t="s">
        <v>64</v>
      </c>
      <c r="B59" s="7">
        <f>SUMIF(BIL_Highways_Detail!B:B,"="&amp;A59,BIL_Highways_Detail!L:L)</f>
        <v>75000000</v>
      </c>
      <c r="C59" s="3">
        <f t="shared" si="0"/>
        <v>7.4999999999999997E-2</v>
      </c>
      <c r="D59" s="3">
        <f>SUMIFS(BIL_Highways_Detail!$L:$L,BIL_Highways_Detail!$B:$B,"="&amp;$A59,BIL_Highways_Detail!$E:$E,"="&amp;D$2)/1000000000</f>
        <v>1.4999999999999999E-2</v>
      </c>
      <c r="E59" s="3">
        <f>SUMIFS(BIL_Highways_Detail!$L:$L,BIL_Highways_Detail!$B:$B,"="&amp;$A59,BIL_Highways_Detail!$E:$E,"="&amp;E$2)/1000000000</f>
        <v>1.4999999999999999E-2</v>
      </c>
      <c r="F59" s="3">
        <f>SUMIFS(BIL_Highways_Detail!$L:$L,BIL_Highways_Detail!$B:$B,"="&amp;$A59,BIL_Highways_Detail!$E:$E,"="&amp;F$2)/1000000000</f>
        <v>1.4999999999999999E-2</v>
      </c>
      <c r="G59" s="3">
        <f>SUMIFS(BIL_Highways_Detail!$L:$L,BIL_Highways_Detail!$B:$B,"="&amp;$A59,BIL_Highways_Detail!$E:$E,"="&amp;G$2)/1000000000</f>
        <v>1.4999999999999999E-2</v>
      </c>
      <c r="H59" s="3">
        <f>SUMIFS(BIL_Highways_Detail!$L:$L,BIL_Highways_Detail!$B:$B,"="&amp;$A59,BIL_Highways_Detail!$E:$E,"="&amp;H$2)/1000000000</f>
        <v>1.4999999999999999E-2</v>
      </c>
    </row>
    <row r="60" spans="1:8" x14ac:dyDescent="0.3">
      <c r="A60" t="s">
        <v>66</v>
      </c>
      <c r="B60" s="7">
        <f>SUMIF(BIL_Highways_Detail!B:B,"="&amp;A60,BIL_Highways_Detail!L:L)</f>
        <v>75000000</v>
      </c>
      <c r="C60" s="3">
        <f t="shared" si="0"/>
        <v>7.4999999999999997E-2</v>
      </c>
      <c r="D60" s="3">
        <f>SUMIFS(BIL_Highways_Detail!$L:$L,BIL_Highways_Detail!$B:$B,"="&amp;$A60,BIL_Highways_Detail!$E:$E,"="&amp;D$2)/1000000000</f>
        <v>1.4999999999999999E-2</v>
      </c>
      <c r="E60" s="3">
        <f>SUMIFS(BIL_Highways_Detail!$L:$L,BIL_Highways_Detail!$B:$B,"="&amp;$A60,BIL_Highways_Detail!$E:$E,"="&amp;E$2)/1000000000</f>
        <v>1.4999999999999999E-2</v>
      </c>
      <c r="F60" s="3">
        <f>SUMIFS(BIL_Highways_Detail!$L:$L,BIL_Highways_Detail!$B:$B,"="&amp;$A60,BIL_Highways_Detail!$E:$E,"="&amp;F$2)/1000000000</f>
        <v>1.4999999999999999E-2</v>
      </c>
      <c r="G60" s="3">
        <f>SUMIFS(BIL_Highways_Detail!$L:$L,BIL_Highways_Detail!$B:$B,"="&amp;$A60,BIL_Highways_Detail!$E:$E,"="&amp;G$2)/1000000000</f>
        <v>1.4999999999999999E-2</v>
      </c>
      <c r="H60" s="3">
        <f>SUMIFS(BIL_Highways_Detail!$L:$L,BIL_Highways_Detail!$B:$B,"="&amp;$A60,BIL_Highways_Detail!$E:$E,"="&amp;H$2)/1000000000</f>
        <v>1.4999999999999999E-2</v>
      </c>
    </row>
    <row r="61" spans="1:8" x14ac:dyDescent="0.3">
      <c r="A61" t="s">
        <v>67</v>
      </c>
      <c r="B61" s="7">
        <f>SUMIF(BIL_Highways_Detail!B:B,"="&amp;A61,BIL_Highways_Detail!L:L)</f>
        <v>50000000</v>
      </c>
      <c r="C61" s="3">
        <f t="shared" si="0"/>
        <v>0.05</v>
      </c>
      <c r="D61" s="3">
        <f>SUMIFS(BIL_Highways_Detail!$L:$L,BIL_Highways_Detail!$B:$B,"="&amp;$A61,BIL_Highways_Detail!$E:$E,"="&amp;D$2)/1000000000</f>
        <v>0.01</v>
      </c>
      <c r="E61" s="3">
        <f>SUMIFS(BIL_Highways_Detail!$L:$L,BIL_Highways_Detail!$B:$B,"="&amp;$A61,BIL_Highways_Detail!$E:$E,"="&amp;E$2)/1000000000</f>
        <v>0.01</v>
      </c>
      <c r="F61" s="3">
        <f>SUMIFS(BIL_Highways_Detail!$L:$L,BIL_Highways_Detail!$B:$B,"="&amp;$A61,BIL_Highways_Detail!$E:$E,"="&amp;F$2)/1000000000</f>
        <v>0.01</v>
      </c>
      <c r="G61" s="3">
        <f>SUMIFS(BIL_Highways_Detail!$L:$L,BIL_Highways_Detail!$B:$B,"="&amp;$A61,BIL_Highways_Detail!$E:$E,"="&amp;G$2)/1000000000</f>
        <v>0.01</v>
      </c>
      <c r="H61" s="3">
        <f>SUMIFS(BIL_Highways_Detail!$L:$L,BIL_Highways_Detail!$B:$B,"="&amp;$A61,BIL_Highways_Detail!$E:$E,"="&amp;H$2)/1000000000</f>
        <v>0.01</v>
      </c>
    </row>
    <row r="62" spans="1:8" x14ac:dyDescent="0.3">
      <c r="A62" t="s">
        <v>73</v>
      </c>
      <c r="B62" s="7">
        <f>SUMIF(BIL_Highways_Detail!B:B,"="&amp;A62,BIL_Highways_Detail!L:L)</f>
        <v>50000000</v>
      </c>
      <c r="C62" s="3">
        <f t="shared" si="0"/>
        <v>0.05</v>
      </c>
      <c r="D62" s="3">
        <f>SUMIFS(BIL_Highways_Detail!$L:$L,BIL_Highways_Detail!$B:$B,"="&amp;$A62,BIL_Highways_Detail!$E:$E,"="&amp;D$2)/1000000000</f>
        <v>0.01</v>
      </c>
      <c r="E62" s="3">
        <f>SUMIFS(BIL_Highways_Detail!$L:$L,BIL_Highways_Detail!$B:$B,"="&amp;$A62,BIL_Highways_Detail!$E:$E,"="&amp;E$2)/1000000000</f>
        <v>0.01</v>
      </c>
      <c r="F62" s="3">
        <f>SUMIFS(BIL_Highways_Detail!$L:$L,BIL_Highways_Detail!$B:$B,"="&amp;$A62,BIL_Highways_Detail!$E:$E,"="&amp;F$2)/1000000000</f>
        <v>0.01</v>
      </c>
      <c r="G62" s="3">
        <f>SUMIFS(BIL_Highways_Detail!$L:$L,BIL_Highways_Detail!$B:$B,"="&amp;$A62,BIL_Highways_Detail!$E:$E,"="&amp;G$2)/1000000000</f>
        <v>0.01</v>
      </c>
      <c r="H62" s="3">
        <f>SUMIFS(BIL_Highways_Detail!$L:$L,BIL_Highways_Detail!$B:$B,"="&amp;$A62,BIL_Highways_Detail!$E:$E,"="&amp;H$2)/1000000000</f>
        <v>0.01</v>
      </c>
    </row>
    <row r="63" spans="1:8" x14ac:dyDescent="0.3">
      <c r="A63" t="s">
        <v>130</v>
      </c>
      <c r="B63" s="7">
        <f>SUMIF(BIL_Highways_Detail!B:B,"="&amp;A63,BIL_Highways_Detail!L:L)</f>
        <v>36000000</v>
      </c>
      <c r="C63" s="3">
        <f t="shared" si="0"/>
        <v>3.5999999999999997E-2</v>
      </c>
      <c r="D63" s="3">
        <f>SUMIFS(BIL_Highways_Detail!$L:$L,BIL_Highways_Detail!$B:$B,"="&amp;$A63,BIL_Highways_Detail!$E:$E,"="&amp;D$2)/1000000000</f>
        <v>6.7999999999999996E-3</v>
      </c>
      <c r="E63" s="3">
        <f>SUMIFS(BIL_Highways_Detail!$L:$L,BIL_Highways_Detail!$B:$B,"="&amp;$A63,BIL_Highways_Detail!$E:$E,"="&amp;E$2)/1000000000</f>
        <v>7.0000000000000001E-3</v>
      </c>
      <c r="F63" s="3">
        <f>SUMIFS(BIL_Highways_Detail!$L:$L,BIL_Highways_Detail!$B:$B,"="&amp;$A63,BIL_Highways_Detail!$E:$E,"="&amp;F$2)/1000000000</f>
        <v>7.1999999999999998E-3</v>
      </c>
      <c r="G63" s="3">
        <f>SUMIFS(BIL_Highways_Detail!$L:$L,BIL_Highways_Detail!$B:$B,"="&amp;$A63,BIL_Highways_Detail!$E:$E,"="&amp;G$2)/1000000000</f>
        <v>7.4000000000000003E-3</v>
      </c>
      <c r="H63" s="3">
        <f>SUMIFS(BIL_Highways_Detail!$L:$L,BIL_Highways_Detail!$B:$B,"="&amp;$A63,BIL_Highways_Detail!$E:$E,"="&amp;H$2)/1000000000</f>
        <v>7.6E-3</v>
      </c>
    </row>
    <row r="64" spans="1:8" x14ac:dyDescent="0.3">
      <c r="A64" t="s">
        <v>92</v>
      </c>
      <c r="B64" s="7">
        <f>SUMIF(BIL_Highways_Detail!B:B,"="&amp;A64,BIL_Highways_Detail!L:L)</f>
        <v>25000000</v>
      </c>
      <c r="C64" s="3">
        <f t="shared" si="0"/>
        <v>2.5000000000000001E-2</v>
      </c>
      <c r="D64" s="3">
        <f>SUMIFS(BIL_Highways_Detail!$L:$L,BIL_Highways_Detail!$B:$B,"="&amp;$A64,BIL_Highways_Detail!$E:$E,"="&amp;D$2)/1000000000</f>
        <v>5.0000000000000001E-3</v>
      </c>
      <c r="E64" s="3">
        <f>SUMIFS(BIL_Highways_Detail!$L:$L,BIL_Highways_Detail!$B:$B,"="&amp;$A64,BIL_Highways_Detail!$E:$E,"="&amp;E$2)/1000000000</f>
        <v>5.0000000000000001E-3</v>
      </c>
      <c r="F64" s="3">
        <f>SUMIFS(BIL_Highways_Detail!$L:$L,BIL_Highways_Detail!$B:$B,"="&amp;$A64,BIL_Highways_Detail!$E:$E,"="&amp;F$2)/1000000000</f>
        <v>5.0000000000000001E-3</v>
      </c>
      <c r="G64" s="3">
        <f>SUMIFS(BIL_Highways_Detail!$L:$L,BIL_Highways_Detail!$B:$B,"="&amp;$A64,BIL_Highways_Detail!$E:$E,"="&amp;G$2)/1000000000</f>
        <v>5.0000000000000001E-3</v>
      </c>
      <c r="H64" s="3">
        <f>SUMIFS(BIL_Highways_Detail!$L:$L,BIL_Highways_Detail!$B:$B,"="&amp;$A64,BIL_Highways_Detail!$E:$E,"="&amp;H$2)/1000000000</f>
        <v>5.0000000000000001E-3</v>
      </c>
    </row>
    <row r="65" spans="1:8" x14ac:dyDescent="0.3">
      <c r="A65" t="s">
        <v>96</v>
      </c>
      <c r="B65" s="7">
        <f>SUMIF(BIL_Highways_Detail!B:B,"="&amp;A65,BIL_Highways_Detail!L:L)</f>
        <v>25000000</v>
      </c>
      <c r="C65" s="3">
        <f t="shared" si="0"/>
        <v>2.5000000000000001E-2</v>
      </c>
      <c r="D65" s="3">
        <f>SUMIFS(BIL_Highways_Detail!$L:$L,BIL_Highways_Detail!$B:$B,"="&amp;$A65,BIL_Highways_Detail!$E:$E,"="&amp;D$2)/1000000000</f>
        <v>5.0000000000000001E-3</v>
      </c>
      <c r="E65" s="3">
        <f>SUMIFS(BIL_Highways_Detail!$L:$L,BIL_Highways_Detail!$B:$B,"="&amp;$A65,BIL_Highways_Detail!$E:$E,"="&amp;E$2)/1000000000</f>
        <v>5.0000000000000001E-3</v>
      </c>
      <c r="F65" s="3">
        <f>SUMIFS(BIL_Highways_Detail!$L:$L,BIL_Highways_Detail!$B:$B,"="&amp;$A65,BIL_Highways_Detail!$E:$E,"="&amp;F$2)/1000000000</f>
        <v>5.0000000000000001E-3</v>
      </c>
      <c r="G65" s="3">
        <f>SUMIFS(BIL_Highways_Detail!$L:$L,BIL_Highways_Detail!$B:$B,"="&amp;$A65,BIL_Highways_Detail!$E:$E,"="&amp;G$2)/1000000000</f>
        <v>5.0000000000000001E-3</v>
      </c>
      <c r="H65" s="3">
        <f>SUMIFS(BIL_Highways_Detail!$L:$L,BIL_Highways_Detail!$B:$B,"="&amp;$A65,BIL_Highways_Detail!$E:$E,"="&amp;H$2)/1000000000</f>
        <v>5.0000000000000001E-3</v>
      </c>
    </row>
    <row r="66" spans="1:8" x14ac:dyDescent="0.3">
      <c r="A66" t="s">
        <v>132</v>
      </c>
      <c r="B66" s="7">
        <f>SUMIF(BIL_Highways_Detail!B:B,"="&amp;A66,BIL_Highways_Detail!L:L)</f>
        <v>17500000</v>
      </c>
      <c r="C66" s="3">
        <f t="shared" si="0"/>
        <v>1.7500000000000002E-2</v>
      </c>
      <c r="D66" s="3">
        <f>SUMIFS(BIL_Highways_Detail!$L:$L,BIL_Highways_Detail!$B:$B,"="&amp;$A66,BIL_Highways_Detail!$E:$E,"="&amp;D$2)/1000000000</f>
        <v>3.5000000000000001E-3</v>
      </c>
      <c r="E66" s="3">
        <f>SUMIFS(BIL_Highways_Detail!$L:$L,BIL_Highways_Detail!$B:$B,"="&amp;$A66,BIL_Highways_Detail!$E:$E,"="&amp;E$2)/1000000000</f>
        <v>3.5000000000000001E-3</v>
      </c>
      <c r="F66" s="3">
        <f>SUMIFS(BIL_Highways_Detail!$L:$L,BIL_Highways_Detail!$B:$B,"="&amp;$A66,BIL_Highways_Detail!$E:$E,"="&amp;F$2)/1000000000</f>
        <v>3.5000000000000001E-3</v>
      </c>
      <c r="G66" s="3">
        <f>SUMIFS(BIL_Highways_Detail!$L:$L,BIL_Highways_Detail!$B:$B,"="&amp;$A66,BIL_Highways_Detail!$E:$E,"="&amp;G$2)/1000000000</f>
        <v>3.5000000000000001E-3</v>
      </c>
      <c r="H66" s="3">
        <f>SUMIFS(BIL_Highways_Detail!$L:$L,BIL_Highways_Detail!$B:$B,"="&amp;$A66,BIL_Highways_Detail!$E:$E,"="&amp;H$2)/1000000000</f>
        <v>3.5000000000000001E-3</v>
      </c>
    </row>
    <row r="67" spans="1:8" x14ac:dyDescent="0.3">
      <c r="A67" t="s">
        <v>103</v>
      </c>
      <c r="B67" s="7">
        <f>SUMIF(BIL_Highways_Detail!B:B,"="&amp;A67,BIL_Highways_Detail!L:L)</f>
        <v>10000000</v>
      </c>
      <c r="C67" s="3">
        <f t="shared" ref="C67" si="1">B67/1000000000</f>
        <v>0.01</v>
      </c>
      <c r="D67" s="3">
        <f>SUMIFS(BIL_Highways_Detail!$L:$L,BIL_Highways_Detail!$B:$B,"="&amp;$A67,BIL_Highways_Detail!$E:$E,"="&amp;D$2)/1000000000</f>
        <v>2E-3</v>
      </c>
      <c r="E67" s="3">
        <f>SUMIFS(BIL_Highways_Detail!$L:$L,BIL_Highways_Detail!$B:$B,"="&amp;$A67,BIL_Highways_Detail!$E:$E,"="&amp;E$2)/1000000000</f>
        <v>2E-3</v>
      </c>
      <c r="F67" s="3">
        <f>SUMIFS(BIL_Highways_Detail!$L:$L,BIL_Highways_Detail!$B:$B,"="&amp;$A67,BIL_Highways_Detail!$E:$E,"="&amp;F$2)/1000000000</f>
        <v>2E-3</v>
      </c>
      <c r="G67" s="3">
        <f>SUMIFS(BIL_Highways_Detail!$L:$L,BIL_Highways_Detail!$B:$B,"="&amp;$A67,BIL_Highways_Detail!$E:$E,"="&amp;G$2)/1000000000</f>
        <v>2E-3</v>
      </c>
      <c r="H67" s="3">
        <f>SUMIFS(BIL_Highways_Detail!$L:$L,BIL_Highways_Detail!$B:$B,"="&amp;$A67,BIL_Highways_Detail!$E:$E,"="&amp;H$2)/1000000000</f>
        <v>2E-3</v>
      </c>
    </row>
  </sheetData>
  <mergeCells count="2">
    <mergeCell ref="B1:C1"/>
    <mergeCell ref="D1:H1"/>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8F069-1000-4F18-B947-36F994297676}">
  <dimension ref="A1:Q83"/>
  <sheetViews>
    <sheetView workbookViewId="0">
      <pane xSplit="4" ySplit="2" topLeftCell="E18" activePane="bottomRight" state="frozen"/>
      <selection pane="topRight" activeCell="G1" sqref="G1"/>
      <selection pane="bottomLeft" activeCell="A3" sqref="A3"/>
      <selection pane="bottomRight" activeCell="B33" sqref="B33"/>
    </sheetView>
  </sheetViews>
  <sheetFormatPr defaultRowHeight="14.4" x14ac:dyDescent="0.3"/>
  <cols>
    <col min="1" max="1" width="8.109375" customWidth="1"/>
    <col min="2" max="2" width="12" bestFit="1" customWidth="1"/>
    <col min="3" max="3" width="5" style="2" bestFit="1" customWidth="1"/>
    <col min="4" max="4" width="13.109375" customWidth="1"/>
    <col min="5" max="5" width="7.88671875" style="2" customWidth="1"/>
    <col min="6" max="6" width="12" customWidth="1"/>
    <col min="7" max="7" width="14.109375" customWidth="1"/>
    <col min="10" max="10" width="12.109375" bestFit="1" customWidth="1"/>
  </cols>
  <sheetData>
    <row r="1" spans="1:17" ht="34.200000000000003" customHeight="1" x14ac:dyDescent="0.3">
      <c r="A1" s="39" t="s">
        <v>176</v>
      </c>
      <c r="B1" s="40" t="s">
        <v>173</v>
      </c>
      <c r="C1" s="41" t="s">
        <v>0</v>
      </c>
      <c r="E1" s="41" t="s">
        <v>0</v>
      </c>
      <c r="F1" s="42" t="s">
        <v>177</v>
      </c>
      <c r="G1" s="42" t="s">
        <v>178</v>
      </c>
      <c r="I1" s="28" t="s">
        <v>179</v>
      </c>
      <c r="J1" s="29"/>
      <c r="K1" s="8">
        <f>100-(F21/F22*100)</f>
        <v>20.842784327743473</v>
      </c>
      <c r="L1" s="32" t="str">
        <f>CONCATENATE("Dollar in 2022 has ",ROUND(K1,1),"% less purchasing power in 2022 compared to 2021 when BIL was signed in 2021")</f>
        <v>Dollar in 2022 has 20.8% less purchasing power in 2022 compared to 2021 when BIL was signed in 2021</v>
      </c>
      <c r="M1" s="32"/>
      <c r="N1" s="32"/>
      <c r="O1" s="32"/>
      <c r="P1" s="32"/>
      <c r="Q1" s="33"/>
    </row>
    <row r="2" spans="1:17" ht="15" thickBot="1" x14ac:dyDescent="0.35">
      <c r="A2" s="39"/>
      <c r="B2" s="40"/>
      <c r="C2" s="41"/>
      <c r="E2" s="41"/>
      <c r="F2" s="42"/>
      <c r="G2" s="42"/>
      <c r="I2" s="30"/>
      <c r="J2" s="31"/>
      <c r="K2" s="9">
        <f>F22/F21</f>
        <v>1.2633087097712126</v>
      </c>
      <c r="L2" s="34" t="str">
        <f>CONCATENATE("Would need ",ROUND(K2,2)," to buy what cost $1 in 2021 in 2022")</f>
        <v>Would need 1.26 to buy what cost $1 in 2021 in 2022</v>
      </c>
      <c r="M2" s="34"/>
      <c r="N2" s="34"/>
      <c r="O2" s="34"/>
      <c r="P2" s="34"/>
      <c r="Q2" s="35"/>
    </row>
    <row r="3" spans="1:17" ht="14.4" customHeight="1" x14ac:dyDescent="0.3">
      <c r="A3" t="s">
        <v>180</v>
      </c>
      <c r="B3">
        <v>1</v>
      </c>
      <c r="C3" s="2">
        <f>LEFT(A3,4)*1</f>
        <v>2003</v>
      </c>
      <c r="E3" s="2">
        <v>2003</v>
      </c>
      <c r="F3" s="3">
        <f t="shared" ref="F3:F22" si="0">AVERAGEIF(C:C,"="&amp;E3,B:B)</f>
        <v>1.0138125</v>
      </c>
      <c r="I3" s="36" t="s">
        <v>181</v>
      </c>
      <c r="J3" s="10">
        <v>2023</v>
      </c>
      <c r="K3" s="11">
        <f>100-(F$21/F28*100)</f>
        <v>26.353496667194293</v>
      </c>
      <c r="L3" s="12" t="s">
        <v>182</v>
      </c>
      <c r="M3" s="12"/>
      <c r="N3" s="12"/>
      <c r="O3" s="12"/>
      <c r="P3" s="12"/>
      <c r="Q3" s="13"/>
    </row>
    <row r="4" spans="1:17" x14ac:dyDescent="0.3">
      <c r="A4" t="s">
        <v>183</v>
      </c>
      <c r="B4">
        <v>1.0096240000000001</v>
      </c>
      <c r="C4" s="2">
        <f t="shared" ref="C4:C67" si="1">LEFT(A4,4)*1</f>
        <v>2003</v>
      </c>
      <c r="E4" s="2">
        <v>2004</v>
      </c>
      <c r="F4" s="3">
        <f t="shared" si="0"/>
        <v>1.1097907499999999</v>
      </c>
      <c r="G4" s="3">
        <f t="shared" ref="G4:G21" si="2">(F4-F3)/F3*100</f>
        <v>9.467061216940996</v>
      </c>
      <c r="I4" s="37"/>
      <c r="J4" s="14">
        <v>2024</v>
      </c>
      <c r="K4" s="15">
        <f>100-(F$21/F29*100)</f>
        <v>31.480568043148978</v>
      </c>
      <c r="L4" t="s">
        <v>182</v>
      </c>
      <c r="Q4" s="16"/>
    </row>
    <row r="5" spans="1:17" x14ac:dyDescent="0.3">
      <c r="A5" t="s">
        <v>184</v>
      </c>
      <c r="B5">
        <v>1.02399</v>
      </c>
      <c r="C5" s="2">
        <f t="shared" si="1"/>
        <v>2003</v>
      </c>
      <c r="E5" s="2">
        <v>2005</v>
      </c>
      <c r="F5" s="3">
        <f t="shared" si="0"/>
        <v>1.3266694999999999</v>
      </c>
      <c r="G5" s="3">
        <f t="shared" si="2"/>
        <v>19.542310115668204</v>
      </c>
      <c r="I5" s="37"/>
      <c r="J5" s="14">
        <v>2025</v>
      </c>
      <c r="K5" s="15">
        <f t="shared" ref="K5" si="3">100-(F$21/F30*100)</f>
        <v>36.250706507090911</v>
      </c>
      <c r="L5" t="s">
        <v>182</v>
      </c>
      <c r="Q5" s="16"/>
    </row>
    <row r="6" spans="1:17" x14ac:dyDescent="0.3">
      <c r="A6" t="s">
        <v>185</v>
      </c>
      <c r="B6">
        <v>1.021636</v>
      </c>
      <c r="C6" s="2">
        <f t="shared" si="1"/>
        <v>2003</v>
      </c>
      <c r="E6" s="2">
        <v>2006</v>
      </c>
      <c r="F6" s="3">
        <f t="shared" si="0"/>
        <v>1.5352549999999998</v>
      </c>
      <c r="G6" s="3">
        <f t="shared" si="2"/>
        <v>15.722491547442665</v>
      </c>
      <c r="I6" s="37"/>
      <c r="J6" s="14">
        <v>2026</v>
      </c>
      <c r="K6" s="15">
        <f>100-(F$21/F31*100)</f>
        <v>40.688760767831823</v>
      </c>
      <c r="L6" t="s">
        <v>182</v>
      </c>
      <c r="Q6" s="16"/>
    </row>
    <row r="7" spans="1:17" x14ac:dyDescent="0.3">
      <c r="A7" t="s">
        <v>186</v>
      </c>
      <c r="B7">
        <v>1.0459449999999999</v>
      </c>
      <c r="C7" s="2">
        <f t="shared" si="1"/>
        <v>2004</v>
      </c>
      <c r="E7" s="2">
        <v>2007</v>
      </c>
      <c r="F7" s="3">
        <f t="shared" si="0"/>
        <v>1.5441532499999999</v>
      </c>
      <c r="G7" s="3">
        <f t="shared" si="2"/>
        <v>0.57959426935591207</v>
      </c>
      <c r="I7" s="37"/>
      <c r="J7" s="17">
        <v>2023</v>
      </c>
      <c r="K7" s="18">
        <f>100-(F$21/F33*100)</f>
        <v>32.210882703824126</v>
      </c>
      <c r="L7" t="s">
        <v>187</v>
      </c>
      <c r="Q7" s="16"/>
    </row>
    <row r="8" spans="1:17" x14ac:dyDescent="0.3">
      <c r="A8" t="s">
        <v>188</v>
      </c>
      <c r="B8">
        <v>1.1009409999999999</v>
      </c>
      <c r="C8" s="2">
        <f t="shared" si="1"/>
        <v>2004</v>
      </c>
      <c r="E8" s="2">
        <v>2008</v>
      </c>
      <c r="F8" s="3">
        <f t="shared" si="0"/>
        <v>1.6560337500000002</v>
      </c>
      <c r="G8" s="3">
        <f t="shared" si="2"/>
        <v>7.2454272268636721</v>
      </c>
      <c r="I8" s="37"/>
      <c r="J8" s="17">
        <v>2024</v>
      </c>
      <c r="K8" s="18">
        <f>100-(F$21/F34*100)</f>
        <v>41.946360988473977</v>
      </c>
      <c r="L8" t="s">
        <v>187</v>
      </c>
      <c r="Q8" s="16"/>
    </row>
    <row r="9" spans="1:17" x14ac:dyDescent="0.3">
      <c r="A9" t="s">
        <v>189</v>
      </c>
      <c r="B9">
        <v>1.1430549999999999</v>
      </c>
      <c r="C9" s="2">
        <f t="shared" si="1"/>
        <v>2004</v>
      </c>
      <c r="E9" s="2">
        <v>2009</v>
      </c>
      <c r="F9" s="3">
        <f t="shared" si="0"/>
        <v>1.4428995</v>
      </c>
      <c r="G9" s="3">
        <f t="shared" si="2"/>
        <v>-12.870163425111365</v>
      </c>
      <c r="I9" s="37"/>
      <c r="J9" s="17">
        <v>2025</v>
      </c>
      <c r="K9" s="18">
        <f t="shared" ref="K9:K10" si="4">100-(F$21/F35*100)</f>
        <v>50.283686572347534</v>
      </c>
      <c r="L9" t="s">
        <v>187</v>
      </c>
      <c r="Q9" s="16"/>
    </row>
    <row r="10" spans="1:17" ht="15" thickBot="1" x14ac:dyDescent="0.35">
      <c r="A10" t="s">
        <v>190</v>
      </c>
      <c r="B10">
        <v>1.149222</v>
      </c>
      <c r="C10" s="2">
        <f t="shared" si="1"/>
        <v>2004</v>
      </c>
      <c r="E10" s="2">
        <v>2010</v>
      </c>
      <c r="F10" s="3">
        <f t="shared" si="0"/>
        <v>1.43920475</v>
      </c>
      <c r="G10" s="3">
        <f t="shared" si="2"/>
        <v>-0.25606426504409829</v>
      </c>
      <c r="I10" s="38"/>
      <c r="J10" s="19">
        <v>2026</v>
      </c>
      <c r="K10" s="20">
        <f t="shared" si="4"/>
        <v>57.423654004775813</v>
      </c>
      <c r="L10" s="21" t="s">
        <v>187</v>
      </c>
      <c r="M10" s="21"/>
      <c r="N10" s="21"/>
      <c r="O10" s="21"/>
      <c r="P10" s="21"/>
      <c r="Q10" s="22"/>
    </row>
    <row r="11" spans="1:17" x14ac:dyDescent="0.3">
      <c r="A11" t="s">
        <v>191</v>
      </c>
      <c r="B11">
        <v>1.2408950000000001</v>
      </c>
      <c r="C11" s="2">
        <f t="shared" si="1"/>
        <v>2005</v>
      </c>
      <c r="E11" s="2">
        <v>2011</v>
      </c>
      <c r="F11" s="3">
        <f t="shared" si="0"/>
        <v>1.50992975</v>
      </c>
      <c r="G11" s="3">
        <f t="shared" si="2"/>
        <v>4.9141722190675043</v>
      </c>
    </row>
    <row r="12" spans="1:17" x14ac:dyDescent="0.3">
      <c r="A12" t="s">
        <v>192</v>
      </c>
      <c r="B12">
        <v>1.2814479999999999</v>
      </c>
      <c r="C12" s="2">
        <f t="shared" si="1"/>
        <v>2005</v>
      </c>
      <c r="E12" s="2">
        <v>2012</v>
      </c>
      <c r="F12" s="3">
        <f t="shared" si="0"/>
        <v>1.60164</v>
      </c>
      <c r="G12" s="3">
        <f t="shared" si="2"/>
        <v>6.0738090629713071</v>
      </c>
    </row>
    <row r="13" spans="1:17" x14ac:dyDescent="0.3">
      <c r="A13" t="s">
        <v>193</v>
      </c>
      <c r="B13">
        <v>1.371839</v>
      </c>
      <c r="C13" s="2">
        <f t="shared" si="1"/>
        <v>2005</v>
      </c>
      <c r="E13" s="2">
        <v>2013</v>
      </c>
      <c r="F13" s="3">
        <f t="shared" si="0"/>
        <v>1.6130455000000001</v>
      </c>
      <c r="G13" s="3">
        <f t="shared" si="2"/>
        <v>0.71211383332085731</v>
      </c>
    </row>
    <row r="14" spans="1:17" x14ac:dyDescent="0.3">
      <c r="A14" t="s">
        <v>194</v>
      </c>
      <c r="B14">
        <v>1.412496</v>
      </c>
      <c r="C14" s="2">
        <f t="shared" si="1"/>
        <v>2005</v>
      </c>
      <c r="E14" s="2">
        <v>2014</v>
      </c>
      <c r="F14" s="3">
        <f t="shared" si="0"/>
        <v>1.6816412500000002</v>
      </c>
      <c r="G14" s="3">
        <f t="shared" si="2"/>
        <v>4.2525613815605361</v>
      </c>
    </row>
    <row r="15" spans="1:17" x14ac:dyDescent="0.3">
      <c r="A15" t="s">
        <v>195</v>
      </c>
      <c r="B15">
        <v>1.4486159999999999</v>
      </c>
      <c r="C15" s="2">
        <f t="shared" si="1"/>
        <v>2006</v>
      </c>
      <c r="E15" s="2">
        <v>2015</v>
      </c>
      <c r="F15" s="3">
        <f t="shared" si="0"/>
        <v>1.69839275</v>
      </c>
      <c r="G15" s="3">
        <f t="shared" si="2"/>
        <v>0.99613993174821358</v>
      </c>
    </row>
    <row r="16" spans="1:17" x14ac:dyDescent="0.3">
      <c r="A16" t="s">
        <v>196</v>
      </c>
      <c r="B16">
        <v>1.52135</v>
      </c>
      <c r="C16" s="2">
        <f t="shared" si="1"/>
        <v>2006</v>
      </c>
      <c r="E16" s="2">
        <v>2016</v>
      </c>
      <c r="F16" s="3">
        <f t="shared" si="0"/>
        <v>1.66056325</v>
      </c>
      <c r="G16" s="3">
        <f t="shared" si="2"/>
        <v>-2.2273705537190946</v>
      </c>
    </row>
    <row r="17" spans="1:8" x14ac:dyDescent="0.3">
      <c r="A17" t="s">
        <v>197</v>
      </c>
      <c r="B17">
        <v>1.6183920000000001</v>
      </c>
      <c r="C17" s="2">
        <f t="shared" si="1"/>
        <v>2006</v>
      </c>
      <c r="E17" s="2">
        <v>2017</v>
      </c>
      <c r="F17" s="3">
        <f t="shared" si="0"/>
        <v>1.6745122499999998</v>
      </c>
      <c r="G17" s="3">
        <f t="shared" si="2"/>
        <v>0.84001618125655653</v>
      </c>
    </row>
    <row r="18" spans="1:8" x14ac:dyDescent="0.3">
      <c r="A18" t="s">
        <v>198</v>
      </c>
      <c r="B18">
        <v>1.552662</v>
      </c>
      <c r="C18" s="2">
        <f t="shared" si="1"/>
        <v>2006</v>
      </c>
      <c r="E18" s="2">
        <v>2018</v>
      </c>
      <c r="F18" s="3">
        <f t="shared" si="0"/>
        <v>1.7861070000000001</v>
      </c>
      <c r="G18" s="3">
        <f t="shared" si="2"/>
        <v>6.6643137427033041</v>
      </c>
    </row>
    <row r="19" spans="1:8" x14ac:dyDescent="0.3">
      <c r="A19" t="s">
        <v>199</v>
      </c>
      <c r="B19">
        <v>1.563617</v>
      </c>
      <c r="C19" s="2">
        <f t="shared" si="1"/>
        <v>2007</v>
      </c>
      <c r="E19" s="2">
        <v>2019</v>
      </c>
      <c r="F19" s="3">
        <f t="shared" si="0"/>
        <v>1.9246478202499999</v>
      </c>
      <c r="G19" s="3">
        <f t="shared" si="2"/>
        <v>7.756580106902879</v>
      </c>
    </row>
    <row r="20" spans="1:8" x14ac:dyDescent="0.3">
      <c r="A20" t="s">
        <v>200</v>
      </c>
      <c r="B20">
        <v>1.5611809999999999</v>
      </c>
      <c r="C20" s="2">
        <f t="shared" si="1"/>
        <v>2007</v>
      </c>
      <c r="E20" s="2">
        <v>2020</v>
      </c>
      <c r="F20" s="3">
        <f t="shared" si="0"/>
        <v>1.9208024694999999</v>
      </c>
      <c r="G20" s="3">
        <f t="shared" si="2"/>
        <v>-0.19979503312458194</v>
      </c>
    </row>
    <row r="21" spans="1:8" x14ac:dyDescent="0.3">
      <c r="A21" t="s">
        <v>201</v>
      </c>
      <c r="B21">
        <v>1.5375399999999999</v>
      </c>
      <c r="C21" s="2">
        <f t="shared" si="1"/>
        <v>2007</v>
      </c>
      <c r="E21" s="2">
        <v>2021</v>
      </c>
      <c r="F21" s="3">
        <f t="shared" si="0"/>
        <v>2.059267857</v>
      </c>
      <c r="G21" s="3">
        <f t="shared" si="2"/>
        <v>7.2087260245996969</v>
      </c>
    </row>
    <row r="22" spans="1:8" x14ac:dyDescent="0.3">
      <c r="A22" t="s">
        <v>202</v>
      </c>
      <c r="B22">
        <v>1.514275</v>
      </c>
      <c r="C22" s="2">
        <f t="shared" si="1"/>
        <v>2007</v>
      </c>
      <c r="E22" s="2">
        <v>2022</v>
      </c>
      <c r="F22" s="3">
        <f t="shared" si="0"/>
        <v>2.6014910195000001</v>
      </c>
      <c r="G22" s="3">
        <f>(F22-F21)/F21*100</f>
        <v>26.330870977121261</v>
      </c>
      <c r="H22" s="3">
        <f>G22-G5</f>
        <v>6.7885608614530568</v>
      </c>
    </row>
    <row r="23" spans="1:8" x14ac:dyDescent="0.3">
      <c r="A23" t="s">
        <v>203</v>
      </c>
      <c r="B23">
        <v>1.568627</v>
      </c>
      <c r="C23" s="2">
        <f t="shared" si="1"/>
        <v>2008</v>
      </c>
      <c r="E23" s="2" t="s">
        <v>204</v>
      </c>
      <c r="F23" s="3">
        <f>AVERAGEIF(C:C,"=2023",B:B)</f>
        <v>2.8599058369999999</v>
      </c>
      <c r="G23" s="3">
        <f>(B83-B79)/B79*100</f>
        <v>25.210071470252394</v>
      </c>
      <c r="H23" t="s">
        <v>205</v>
      </c>
    </row>
    <row r="24" spans="1:8" x14ac:dyDescent="0.3">
      <c r="A24" t="s">
        <v>206</v>
      </c>
      <c r="B24">
        <v>1.6440589999999999</v>
      </c>
      <c r="C24" s="2">
        <f t="shared" si="1"/>
        <v>2008</v>
      </c>
      <c r="G24" s="23">
        <f>AVERAGE(G21:G22)</f>
        <v>16.769798500860478</v>
      </c>
      <c r="H24" t="s">
        <v>207</v>
      </c>
    </row>
    <row r="25" spans="1:8" x14ac:dyDescent="0.3">
      <c r="A25" t="s">
        <v>208</v>
      </c>
      <c r="B25">
        <v>1.7847740000000001</v>
      </c>
      <c r="C25" s="2">
        <f t="shared" si="1"/>
        <v>2008</v>
      </c>
      <c r="F25" s="3"/>
      <c r="G25" s="15">
        <f>AVERAGE(G21,G19)</f>
        <v>7.482653065751288</v>
      </c>
      <c r="H25" t="s">
        <v>209</v>
      </c>
    </row>
    <row r="26" spans="1:8" x14ac:dyDescent="0.3">
      <c r="A26" t="s">
        <v>210</v>
      </c>
      <c r="B26">
        <v>1.6266750000000001</v>
      </c>
      <c r="C26" s="2">
        <f t="shared" si="1"/>
        <v>2008</v>
      </c>
      <c r="H26" t="s">
        <v>211</v>
      </c>
    </row>
    <row r="27" spans="1:8" x14ac:dyDescent="0.3">
      <c r="A27" t="s">
        <v>212</v>
      </c>
      <c r="B27">
        <v>1.49997</v>
      </c>
      <c r="C27" s="2">
        <f t="shared" si="1"/>
        <v>2009</v>
      </c>
      <c r="F27" s="24"/>
    </row>
    <row r="28" spans="1:8" x14ac:dyDescent="0.3">
      <c r="A28" t="s">
        <v>213</v>
      </c>
      <c r="B28">
        <v>1.4397709999999999</v>
      </c>
      <c r="C28" s="2">
        <f t="shared" si="1"/>
        <v>2009</v>
      </c>
      <c r="E28" s="25">
        <v>2023</v>
      </c>
      <c r="F28" s="15">
        <f>(F22*($G$25/100))+F22</f>
        <v>2.7961515670258614</v>
      </c>
      <c r="G28" s="15">
        <f>(F28-F22)/F22*100</f>
        <v>7.4826530657512951</v>
      </c>
      <c r="H28" t="s">
        <v>182</v>
      </c>
    </row>
    <row r="29" spans="1:8" x14ac:dyDescent="0.3">
      <c r="A29" t="s">
        <v>214</v>
      </c>
      <c r="B29">
        <v>1.4292290000000001</v>
      </c>
      <c r="C29" s="2">
        <f t="shared" si="1"/>
        <v>2009</v>
      </c>
      <c r="E29" s="25">
        <v>2024</v>
      </c>
      <c r="F29" s="15">
        <f>(F28*($G$25/100))+F28</f>
        <v>3.0053778879789745</v>
      </c>
      <c r="G29" s="15">
        <f>(F29-F28)/F28*100</f>
        <v>7.4826530657512809</v>
      </c>
      <c r="H29" t="s">
        <v>215</v>
      </c>
    </row>
    <row r="30" spans="1:8" x14ac:dyDescent="0.3">
      <c r="A30" t="s">
        <v>216</v>
      </c>
      <c r="B30">
        <v>1.402628</v>
      </c>
      <c r="C30" s="2">
        <f t="shared" si="1"/>
        <v>2009</v>
      </c>
      <c r="E30" s="25">
        <v>2025</v>
      </c>
      <c r="F30" s="15">
        <f>(F29*($G$25/100))+F29</f>
        <v>3.2302598886512444</v>
      </c>
      <c r="G30" s="15">
        <f t="shared" ref="G30:G31" si="5">(F30-F29)/F29*100</f>
        <v>7.4826530657512809</v>
      </c>
      <c r="H30" t="s">
        <v>217</v>
      </c>
    </row>
    <row r="31" spans="1:8" x14ac:dyDescent="0.3">
      <c r="A31" t="s">
        <v>218</v>
      </c>
      <c r="B31">
        <v>1.441913</v>
      </c>
      <c r="C31" s="2">
        <f t="shared" si="1"/>
        <v>2010</v>
      </c>
      <c r="E31" s="25">
        <v>2026</v>
      </c>
      <c r="F31" s="15">
        <f>(F30*($G$25/100))+F30</f>
        <v>3.4719690292411407</v>
      </c>
      <c r="G31" s="15">
        <f t="shared" si="5"/>
        <v>7.4826530657512835</v>
      </c>
      <c r="H31" t="s">
        <v>219</v>
      </c>
    </row>
    <row r="32" spans="1:8" x14ac:dyDescent="0.3">
      <c r="A32" t="s">
        <v>220</v>
      </c>
      <c r="B32">
        <v>1.4384269999999999</v>
      </c>
      <c r="C32" s="2">
        <f t="shared" si="1"/>
        <v>2010</v>
      </c>
    </row>
    <row r="33" spans="1:8" x14ac:dyDescent="0.3">
      <c r="A33" t="s">
        <v>221</v>
      </c>
      <c r="B33">
        <v>1.4465129999999999</v>
      </c>
      <c r="C33" s="2">
        <f t="shared" si="1"/>
        <v>2010</v>
      </c>
      <c r="E33" s="26">
        <v>2023</v>
      </c>
      <c r="F33" s="23">
        <f>(F22*($G$24/100))+F22</f>
        <v>3.0377558214881311</v>
      </c>
      <c r="G33" s="23">
        <f>(F33-F22)/F22*100</f>
        <v>16.769798500860478</v>
      </c>
      <c r="H33" t="s">
        <v>187</v>
      </c>
    </row>
    <row r="34" spans="1:8" x14ac:dyDescent="0.3">
      <c r="A34" t="s">
        <v>222</v>
      </c>
      <c r="B34">
        <v>1.4299660000000001</v>
      </c>
      <c r="C34" s="2">
        <f t="shared" si="1"/>
        <v>2010</v>
      </c>
      <c r="E34" s="26">
        <v>2024</v>
      </c>
      <c r="F34" s="23">
        <f>(F33*($G$24/100))+F33</f>
        <v>3.5471813516998498</v>
      </c>
      <c r="G34" s="23">
        <f>(F34-F33)/F33*100</f>
        <v>16.769798500860485</v>
      </c>
      <c r="H34" t="s">
        <v>187</v>
      </c>
    </row>
    <row r="35" spans="1:8" x14ac:dyDescent="0.3">
      <c r="A35" t="s">
        <v>223</v>
      </c>
      <c r="B35">
        <v>1.456828</v>
      </c>
      <c r="C35" s="2">
        <f t="shared" si="1"/>
        <v>2011</v>
      </c>
      <c r="E35" s="26">
        <v>2025</v>
      </c>
      <c r="F35" s="23">
        <f>(F34*($G$24/100))+F34</f>
        <v>4.1420365168400135</v>
      </c>
      <c r="G35" s="23">
        <f t="shared" ref="G35:G36" si="6">(F35-F34)/F34*100</f>
        <v>16.769798500860471</v>
      </c>
      <c r="H35" t="s">
        <v>187</v>
      </c>
    </row>
    <row r="36" spans="1:8" x14ac:dyDescent="0.3">
      <c r="A36" t="s">
        <v>224</v>
      </c>
      <c r="B36">
        <v>1.500597</v>
      </c>
      <c r="C36" s="2">
        <f t="shared" si="1"/>
        <v>2011</v>
      </c>
      <c r="E36" s="26">
        <v>2026</v>
      </c>
      <c r="F36" s="23">
        <f>(F35*($G$24/100))+F35</f>
        <v>4.8366476945461434</v>
      </c>
      <c r="G36" s="23">
        <f t="shared" si="6"/>
        <v>16.769798500860471</v>
      </c>
      <c r="H36" t="s">
        <v>187</v>
      </c>
    </row>
    <row r="37" spans="1:8" x14ac:dyDescent="0.3">
      <c r="A37" t="s">
        <v>225</v>
      </c>
      <c r="B37">
        <v>1.5412060000000001</v>
      </c>
      <c r="C37" s="2">
        <f t="shared" si="1"/>
        <v>2011</v>
      </c>
    </row>
    <row r="38" spans="1:8" x14ac:dyDescent="0.3">
      <c r="A38" t="s">
        <v>226</v>
      </c>
      <c r="B38">
        <v>1.541088</v>
      </c>
      <c r="C38" s="2">
        <f t="shared" si="1"/>
        <v>2011</v>
      </c>
    </row>
    <row r="39" spans="1:8" x14ac:dyDescent="0.3">
      <c r="A39" t="s">
        <v>227</v>
      </c>
      <c r="B39">
        <v>1.5769070000000001</v>
      </c>
      <c r="C39" s="2">
        <f t="shared" si="1"/>
        <v>2012</v>
      </c>
    </row>
    <row r="40" spans="1:8" x14ac:dyDescent="0.3">
      <c r="A40" t="s">
        <v>228</v>
      </c>
      <c r="B40">
        <v>1.6269979999999999</v>
      </c>
      <c r="C40" s="2">
        <f t="shared" si="1"/>
        <v>2012</v>
      </c>
    </row>
    <row r="41" spans="1:8" x14ac:dyDescent="0.3">
      <c r="A41" t="s">
        <v>229</v>
      </c>
      <c r="B41">
        <v>1.5955379999999999</v>
      </c>
      <c r="C41" s="2">
        <f t="shared" si="1"/>
        <v>2012</v>
      </c>
    </row>
    <row r="42" spans="1:8" x14ac:dyDescent="0.3">
      <c r="A42" t="s">
        <v>230</v>
      </c>
      <c r="B42">
        <v>1.6071169999999999</v>
      </c>
      <c r="C42" s="2">
        <f t="shared" si="1"/>
        <v>2012</v>
      </c>
    </row>
    <row r="43" spans="1:8" x14ac:dyDescent="0.3">
      <c r="A43" t="s">
        <v>231</v>
      </c>
      <c r="B43">
        <v>1.5908199999999999</v>
      </c>
      <c r="C43" s="2">
        <f t="shared" si="1"/>
        <v>2013</v>
      </c>
    </row>
    <row r="44" spans="1:8" x14ac:dyDescent="0.3">
      <c r="A44" t="s">
        <v>232</v>
      </c>
      <c r="B44">
        <v>1.6235090000000001</v>
      </c>
      <c r="C44" s="2">
        <f t="shared" si="1"/>
        <v>2013</v>
      </c>
    </row>
    <row r="45" spans="1:8" x14ac:dyDescent="0.3">
      <c r="A45" t="s">
        <v>233</v>
      </c>
      <c r="B45">
        <v>1.6447830000000001</v>
      </c>
      <c r="C45" s="2">
        <f t="shared" si="1"/>
        <v>2013</v>
      </c>
    </row>
    <row r="46" spans="1:8" x14ac:dyDescent="0.3">
      <c r="A46" t="s">
        <v>234</v>
      </c>
      <c r="B46">
        <v>1.59307</v>
      </c>
      <c r="C46" s="2">
        <f t="shared" si="1"/>
        <v>2013</v>
      </c>
    </row>
    <row r="47" spans="1:8" x14ac:dyDescent="0.3">
      <c r="A47" t="s">
        <v>235</v>
      </c>
      <c r="B47">
        <v>1.6277790000000001</v>
      </c>
      <c r="C47" s="2">
        <f t="shared" si="1"/>
        <v>2014</v>
      </c>
    </row>
    <row r="48" spans="1:8" x14ac:dyDescent="0.3">
      <c r="A48" t="s">
        <v>236</v>
      </c>
      <c r="B48">
        <v>1.6698919999999999</v>
      </c>
      <c r="C48" s="2">
        <f t="shared" si="1"/>
        <v>2014</v>
      </c>
    </row>
    <row r="49" spans="1:3" x14ac:dyDescent="0.3">
      <c r="A49" t="s">
        <v>237</v>
      </c>
      <c r="B49">
        <v>1.735101</v>
      </c>
      <c r="C49" s="2">
        <f t="shared" si="1"/>
        <v>2014</v>
      </c>
    </row>
    <row r="50" spans="1:3" x14ac:dyDescent="0.3">
      <c r="A50" t="s">
        <v>238</v>
      </c>
      <c r="B50">
        <v>1.6937930000000001</v>
      </c>
      <c r="C50" s="2">
        <f t="shared" si="1"/>
        <v>2014</v>
      </c>
    </row>
    <row r="51" spans="1:3" x14ac:dyDescent="0.3">
      <c r="A51" t="s">
        <v>239</v>
      </c>
      <c r="B51">
        <v>1.719765</v>
      </c>
      <c r="C51" s="2">
        <f t="shared" si="1"/>
        <v>2015</v>
      </c>
    </row>
    <row r="52" spans="1:3" x14ac:dyDescent="0.3">
      <c r="A52" t="s">
        <v>240</v>
      </c>
      <c r="B52">
        <v>1.704847</v>
      </c>
      <c r="C52" s="2">
        <f t="shared" si="1"/>
        <v>2015</v>
      </c>
    </row>
    <row r="53" spans="1:3" x14ac:dyDescent="0.3">
      <c r="A53" t="s">
        <v>241</v>
      </c>
      <c r="B53">
        <v>1.7063010000000001</v>
      </c>
      <c r="C53" s="2">
        <f t="shared" si="1"/>
        <v>2015</v>
      </c>
    </row>
    <row r="54" spans="1:3" x14ac:dyDescent="0.3">
      <c r="A54" t="s">
        <v>242</v>
      </c>
      <c r="B54">
        <v>1.662658</v>
      </c>
      <c r="C54" s="2">
        <f t="shared" si="1"/>
        <v>2015</v>
      </c>
    </row>
    <row r="55" spans="1:3" x14ac:dyDescent="0.3">
      <c r="A55" t="s">
        <v>243</v>
      </c>
      <c r="B55">
        <v>1.6311439999999999</v>
      </c>
      <c r="C55" s="2">
        <f t="shared" si="1"/>
        <v>2016</v>
      </c>
    </row>
    <row r="56" spans="1:3" x14ac:dyDescent="0.3">
      <c r="A56" t="s">
        <v>244</v>
      </c>
      <c r="B56">
        <v>1.6779059999999999</v>
      </c>
      <c r="C56" s="2">
        <f t="shared" si="1"/>
        <v>2016</v>
      </c>
    </row>
    <row r="57" spans="1:3" x14ac:dyDescent="0.3">
      <c r="A57" t="s">
        <v>245</v>
      </c>
      <c r="B57">
        <v>1.679756</v>
      </c>
      <c r="C57" s="2">
        <f t="shared" si="1"/>
        <v>2016</v>
      </c>
    </row>
    <row r="58" spans="1:3" x14ac:dyDescent="0.3">
      <c r="A58" t="s">
        <v>246</v>
      </c>
      <c r="B58">
        <v>1.6534469999999999</v>
      </c>
      <c r="C58" s="2">
        <f t="shared" si="1"/>
        <v>2016</v>
      </c>
    </row>
    <row r="59" spans="1:3" x14ac:dyDescent="0.3">
      <c r="A59" t="s">
        <v>247</v>
      </c>
      <c r="B59">
        <v>1.6172340000000001</v>
      </c>
      <c r="C59" s="2">
        <f t="shared" si="1"/>
        <v>2017</v>
      </c>
    </row>
    <row r="60" spans="1:3" x14ac:dyDescent="0.3">
      <c r="A60" t="s">
        <v>248</v>
      </c>
      <c r="B60">
        <v>1.684628</v>
      </c>
      <c r="C60" s="2">
        <f t="shared" si="1"/>
        <v>2017</v>
      </c>
    </row>
    <row r="61" spans="1:3" x14ac:dyDescent="0.3">
      <c r="A61" t="s">
        <v>249</v>
      </c>
      <c r="B61">
        <v>1.7343040000000001</v>
      </c>
      <c r="C61" s="2">
        <f t="shared" si="1"/>
        <v>2017</v>
      </c>
    </row>
    <row r="62" spans="1:3" x14ac:dyDescent="0.3">
      <c r="A62" t="s">
        <v>250</v>
      </c>
      <c r="B62">
        <v>1.661883</v>
      </c>
      <c r="C62" s="2">
        <f t="shared" si="1"/>
        <v>2017</v>
      </c>
    </row>
    <row r="63" spans="1:3" x14ac:dyDescent="0.3">
      <c r="A63" t="s">
        <v>251</v>
      </c>
      <c r="B63">
        <v>1.6746760000000001</v>
      </c>
      <c r="C63" s="2">
        <f t="shared" si="1"/>
        <v>2018</v>
      </c>
    </row>
    <row r="64" spans="1:3" x14ac:dyDescent="0.3">
      <c r="A64" t="s">
        <v>252</v>
      </c>
      <c r="B64">
        <v>1.752068</v>
      </c>
      <c r="C64" s="2">
        <f t="shared" si="1"/>
        <v>2018</v>
      </c>
    </row>
    <row r="65" spans="1:3" x14ac:dyDescent="0.3">
      <c r="A65" t="s">
        <v>253</v>
      </c>
      <c r="B65">
        <v>1.844641</v>
      </c>
      <c r="C65" s="2">
        <f t="shared" si="1"/>
        <v>2018</v>
      </c>
    </row>
    <row r="66" spans="1:3" x14ac:dyDescent="0.3">
      <c r="A66" t="s">
        <v>254</v>
      </c>
      <c r="B66">
        <v>1.873043</v>
      </c>
      <c r="C66" s="2">
        <f t="shared" si="1"/>
        <v>2018</v>
      </c>
    </row>
    <row r="67" spans="1:3" x14ac:dyDescent="0.3">
      <c r="A67" t="s">
        <v>255</v>
      </c>
      <c r="B67">
        <v>1.8491880000000001</v>
      </c>
      <c r="C67" s="2">
        <f t="shared" si="1"/>
        <v>2019</v>
      </c>
    </row>
    <row r="68" spans="1:3" x14ac:dyDescent="0.3">
      <c r="A68" t="s">
        <v>256</v>
      </c>
      <c r="B68">
        <v>1.9548510969999999</v>
      </c>
      <c r="C68" s="2">
        <f t="shared" ref="C68:C83" si="7">LEFT(A68,4)*1</f>
        <v>2019</v>
      </c>
    </row>
    <row r="69" spans="1:3" x14ac:dyDescent="0.3">
      <c r="A69" t="s">
        <v>257</v>
      </c>
      <c r="B69">
        <v>1.9719347540000001</v>
      </c>
      <c r="C69" s="2">
        <f t="shared" si="7"/>
        <v>2019</v>
      </c>
    </row>
    <row r="70" spans="1:3" x14ac:dyDescent="0.3">
      <c r="A70" t="s">
        <v>258</v>
      </c>
      <c r="B70">
        <v>1.9226174300000001</v>
      </c>
      <c r="C70" s="2">
        <f t="shared" si="7"/>
        <v>2019</v>
      </c>
    </row>
    <row r="71" spans="1:3" x14ac:dyDescent="0.3">
      <c r="A71" t="s">
        <v>259</v>
      </c>
      <c r="B71">
        <v>1.968679539</v>
      </c>
      <c r="C71" s="2">
        <f t="shared" si="7"/>
        <v>2020</v>
      </c>
    </row>
    <row r="72" spans="1:3" x14ac:dyDescent="0.3">
      <c r="A72" t="s">
        <v>260</v>
      </c>
      <c r="B72">
        <v>1.9647427099999999</v>
      </c>
      <c r="C72" s="2">
        <f t="shared" si="7"/>
        <v>2020</v>
      </c>
    </row>
    <row r="73" spans="1:3" x14ac:dyDescent="0.3">
      <c r="A73" t="s">
        <v>261</v>
      </c>
      <c r="B73">
        <v>1.889677421</v>
      </c>
      <c r="C73" s="2">
        <f t="shared" si="7"/>
        <v>2020</v>
      </c>
    </row>
    <row r="74" spans="1:3" x14ac:dyDescent="0.3">
      <c r="A74" t="s">
        <v>262</v>
      </c>
      <c r="B74">
        <v>1.860110208</v>
      </c>
      <c r="C74" s="2">
        <f t="shared" si="7"/>
        <v>2020</v>
      </c>
    </row>
    <row r="75" spans="1:3" x14ac:dyDescent="0.3">
      <c r="A75" t="s">
        <v>263</v>
      </c>
      <c r="B75">
        <v>1.9111695390000001</v>
      </c>
      <c r="C75" s="2">
        <f t="shared" si="7"/>
        <v>2021</v>
      </c>
    </row>
    <row r="76" spans="1:3" x14ac:dyDescent="0.3">
      <c r="A76" t="s">
        <v>264</v>
      </c>
      <c r="B76">
        <v>2.0362747969999999</v>
      </c>
      <c r="C76" s="2">
        <f t="shared" si="7"/>
        <v>2021</v>
      </c>
    </row>
    <row r="77" spans="1:3" x14ac:dyDescent="0.3">
      <c r="A77" t="s">
        <v>265</v>
      </c>
      <c r="B77">
        <v>2.1075188319999998</v>
      </c>
      <c r="C77" s="2">
        <f t="shared" si="7"/>
        <v>2021</v>
      </c>
    </row>
    <row r="78" spans="1:3" x14ac:dyDescent="0.3">
      <c r="A78" t="s">
        <v>266</v>
      </c>
      <c r="B78">
        <v>2.1821082600000001</v>
      </c>
      <c r="C78" s="2">
        <f t="shared" si="7"/>
        <v>2021</v>
      </c>
    </row>
    <row r="79" spans="1:3" x14ac:dyDescent="0.3">
      <c r="A79" t="s">
        <v>267</v>
      </c>
      <c r="B79">
        <v>2.284086099</v>
      </c>
      <c r="C79" s="2">
        <f t="shared" si="7"/>
        <v>2022</v>
      </c>
    </row>
    <row r="80" spans="1:3" x14ac:dyDescent="0.3">
      <c r="A80" t="s">
        <v>268</v>
      </c>
      <c r="B80">
        <v>2.555465592</v>
      </c>
      <c r="C80" s="2">
        <f t="shared" si="7"/>
        <v>2022</v>
      </c>
    </row>
    <row r="81" spans="1:3" x14ac:dyDescent="0.3">
      <c r="A81" t="s">
        <v>269</v>
      </c>
      <c r="B81">
        <v>2.7819829399999998</v>
      </c>
      <c r="C81" s="2">
        <f t="shared" si="7"/>
        <v>2022</v>
      </c>
    </row>
    <row r="82" spans="1:3" x14ac:dyDescent="0.3">
      <c r="A82" t="s">
        <v>270</v>
      </c>
      <c r="B82">
        <v>2.7844294469999999</v>
      </c>
      <c r="C82" s="2">
        <f t="shared" si="7"/>
        <v>2022</v>
      </c>
    </row>
    <row r="83" spans="1:3" x14ac:dyDescent="0.3">
      <c r="A83" t="s">
        <v>271</v>
      </c>
      <c r="B83">
        <v>2.8599058369999999</v>
      </c>
      <c r="C83" s="2">
        <f t="shared" si="7"/>
        <v>2023</v>
      </c>
    </row>
  </sheetData>
  <mergeCells count="10">
    <mergeCell ref="I1:J2"/>
    <mergeCell ref="L1:Q1"/>
    <mergeCell ref="L2:Q2"/>
    <mergeCell ref="I3:I10"/>
    <mergeCell ref="A1:A2"/>
    <mergeCell ref="B1:B2"/>
    <mergeCell ref="C1:C2"/>
    <mergeCell ref="E1:E2"/>
    <mergeCell ref="F1:F2"/>
    <mergeCell ref="G1: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A9D17-721A-4C1C-81A3-11715D46DEB7}">
  <dimension ref="A1:B3"/>
  <sheetViews>
    <sheetView workbookViewId="0">
      <selection activeCell="A2" sqref="A2:XFD3"/>
    </sheetView>
  </sheetViews>
  <sheetFormatPr defaultRowHeight="14.4" x14ac:dyDescent="0.3"/>
  <cols>
    <col min="1" max="1" width="20.44140625" bestFit="1" customWidth="1"/>
  </cols>
  <sheetData>
    <row r="1" spans="1:2" x14ac:dyDescent="0.3">
      <c r="A1" t="s">
        <v>171</v>
      </c>
      <c r="B1" t="s">
        <v>172</v>
      </c>
    </row>
    <row r="2" spans="1:2" x14ac:dyDescent="0.3">
      <c r="A2" t="s">
        <v>174</v>
      </c>
    </row>
    <row r="3" spans="1:2" x14ac:dyDescent="0.3">
      <c r="A3" t="s">
        <v>175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CCE4D5EAB61D418590745CD07CB446" ma:contentTypeVersion="12" ma:contentTypeDescription="Create a new document." ma:contentTypeScope="" ma:versionID="ed78c9e0e2136b03fc6cdcacb7dba58e">
  <xsd:schema xmlns:xsd="http://www.w3.org/2001/XMLSchema" xmlns:xs="http://www.w3.org/2001/XMLSchema" xmlns:p="http://schemas.microsoft.com/office/2006/metadata/properties" xmlns:ns2="a35715f8-87ef-4d3b-947a-233431d15701" xmlns:ns3="f6aed4ac-dd4c-4794-87ed-06fc3a0ee92f" targetNamespace="http://schemas.microsoft.com/office/2006/metadata/properties" ma:root="true" ma:fieldsID="9ec75b75d3aa65e34bd2dccb5e935849" ns2:_="" ns3:_="">
    <xsd:import namespace="a35715f8-87ef-4d3b-947a-233431d15701"/>
    <xsd:import namespace="f6aed4ac-dd4c-4794-87ed-06fc3a0ee9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715f8-87ef-4d3b-947a-233431d157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aed4ac-dd4c-4794-87ed-06fc3a0ee92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f50cd60-20cf-49ec-8356-31b522e0e15c}" ma:internalName="TaxCatchAll" ma:showField="CatchAllData" ma:web="f6aed4ac-dd4c-4794-87ed-06fc3a0ee9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35715f8-87ef-4d3b-947a-233431d15701">
      <Terms xmlns="http://schemas.microsoft.com/office/infopath/2007/PartnerControls"/>
    </lcf76f155ced4ddcb4097134ff3c332f>
    <TaxCatchAll xmlns="f6aed4ac-dd4c-4794-87ed-06fc3a0ee92f" xsi:nil="true"/>
  </documentManagement>
</p:properties>
</file>

<file path=customXml/itemProps1.xml><?xml version="1.0" encoding="utf-8"?>
<ds:datastoreItem xmlns:ds="http://schemas.openxmlformats.org/officeDocument/2006/customXml" ds:itemID="{F6760933-E76B-4EAA-9B4F-E84540BA0453}"/>
</file>

<file path=customXml/itemProps2.xml><?xml version="1.0" encoding="utf-8"?>
<ds:datastoreItem xmlns:ds="http://schemas.openxmlformats.org/officeDocument/2006/customXml" ds:itemID="{8A72564F-25F0-484B-9094-396061963195}"/>
</file>

<file path=customXml/itemProps3.xml><?xml version="1.0" encoding="utf-8"?>
<ds:datastoreItem xmlns:ds="http://schemas.openxmlformats.org/officeDocument/2006/customXml" ds:itemID="{49D8F60B-51AD-42C4-8DFA-2C0012CD56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figure</vt:lpstr>
      <vt:lpstr>data</vt:lpstr>
      <vt:lpstr>BIL_Highways_Detail</vt:lpstr>
      <vt:lpstr>BIL_Highway_ByYearandProgram</vt:lpstr>
      <vt:lpstr>NHCCI_data</vt:lpstr>
      <vt:lpstr>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Firestine, Theresa (OST)</dc:creator>
  <cp:lastModifiedBy>Firestine, Theresa (OST)</cp:lastModifiedBy>
  <dcterms:created xsi:type="dcterms:W3CDTF">2022-12-01T13:15:09Z</dcterms:created>
  <dcterms:modified xsi:type="dcterms:W3CDTF">2024-11-14T11:10:40Z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0x010100E7CCE4D5EAB61D418590745CD07CB446</vt:lpwstr>
  </property>
</Properties>
</file>