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filterPrivacy="1"/>
  <xr:revisionPtr revIDLastSave="0" documentId="13_ncr:1_{BBB8000C-C317-C04F-AA0E-04DD9827D285}" xr6:coauthVersionLast="47" xr6:coauthVersionMax="47" xr10:uidLastSave="{00000000-0000-0000-0000-000000000000}"/>
  <bookViews>
    <workbookView xWindow="920" yWindow="760" windowWidth="29320" windowHeight="18880" xr2:uid="{00000000-000D-0000-FFFF-FFFF00000000}"/>
  </bookViews>
  <sheets>
    <sheet name="Figure 6-15" sheetId="24" r:id="rId1"/>
    <sheet name="Data for Figure 6-15" sheetId="22" r:id="rId2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2" l="1"/>
  <c r="G30" i="22" s="1"/>
  <c r="F30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D26" i="22"/>
  <c r="G26" i="22" s="1"/>
  <c r="D4" i="22"/>
  <c r="G4" i="22" s="1"/>
  <c r="D29" i="22"/>
  <c r="G29" i="22" s="1"/>
  <c r="D28" i="22"/>
  <c r="G28" i="22" s="1"/>
  <c r="F29" i="22"/>
  <c r="D5" i="22"/>
  <c r="G5" i="22" s="1"/>
  <c r="F5" i="22"/>
  <c r="D6" i="22"/>
  <c r="F6" i="22"/>
  <c r="D7" i="22"/>
  <c r="G7" i="22" s="1"/>
  <c r="D8" i="22"/>
  <c r="G8" i="22" s="1"/>
  <c r="D9" i="22"/>
  <c r="F9" i="22" s="1"/>
  <c r="G9" i="22"/>
  <c r="D10" i="22"/>
  <c r="F10" i="22"/>
  <c r="D11" i="22"/>
  <c r="G11" i="22" s="1"/>
  <c r="D12" i="22"/>
  <c r="G12" i="22" s="1"/>
  <c r="D13" i="22"/>
  <c r="G13" i="22" s="1"/>
  <c r="F13" i="22"/>
  <c r="D14" i="22"/>
  <c r="F14" i="22"/>
  <c r="D15" i="22"/>
  <c r="G15" i="22" s="1"/>
  <c r="D16" i="22"/>
  <c r="F16" i="22" s="1"/>
  <c r="D17" i="22"/>
  <c r="F17" i="22"/>
  <c r="D18" i="22"/>
  <c r="G18" i="22"/>
  <c r="D19" i="22"/>
  <c r="F19" i="22" s="1"/>
  <c r="D20" i="22"/>
  <c r="G20" i="22" s="1"/>
  <c r="D21" i="22"/>
  <c r="F21" i="22"/>
  <c r="D22" i="22"/>
  <c r="F22" i="22"/>
  <c r="D23" i="22"/>
  <c r="G23" i="22" s="1"/>
  <c r="D24" i="22"/>
  <c r="G24" i="22" s="1"/>
  <c r="D25" i="22"/>
  <c r="G25" i="22" s="1"/>
  <c r="F25" i="22"/>
  <c r="D27" i="22"/>
  <c r="F27" i="22"/>
  <c r="F26" i="22"/>
  <c r="F20" i="22"/>
  <c r="G27" i="22"/>
  <c r="F4" i="22"/>
  <c r="G17" i="22"/>
  <c r="F18" i="22"/>
  <c r="G22" i="22"/>
  <c r="G14" i="22"/>
  <c r="G10" i="22"/>
  <c r="G6" i="22"/>
  <c r="F8" i="22"/>
  <c r="G21" i="22"/>
  <c r="F24" i="22"/>
  <c r="F11" i="22"/>
  <c r="F28" i="22"/>
  <c r="G31" i="22" l="1"/>
  <c r="H26" i="22"/>
  <c r="G19" i="22"/>
  <c r="F12" i="22"/>
  <c r="F7" i="22"/>
  <c r="F23" i="22"/>
  <c r="G16" i="22"/>
  <c r="F15" i="22"/>
</calcChain>
</file>

<file path=xl/sharedStrings.xml><?xml version="1.0" encoding="utf-8"?>
<sst xmlns="http://schemas.openxmlformats.org/spreadsheetml/2006/main" count="9" uniqueCount="9">
  <si>
    <t>Year</t>
  </si>
  <si>
    <t>U.S. Natural Gas Vehicle Fuel Consumption (MMcf)</t>
  </si>
  <si>
    <t>Heat Content (Btu/cf)</t>
  </si>
  <si>
    <t>Billion Btu</t>
  </si>
  <si>
    <t>MMBtu per Barrel</t>
  </si>
  <si>
    <t>Million Gallons Gasoline Equivalent</t>
  </si>
  <si>
    <t>Trillion Btu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</si>
  <si>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 xml:space="preserve">U.S. Department of Energy, Energy Information Administration, </t>
    </r>
    <r>
      <rPr>
        <i/>
        <sz val="10"/>
        <rFont val="Arial"/>
        <family val="2"/>
      </rPr>
      <t xml:space="preserve">U.S. Natural Gas Vehicle Fuel Composition, </t>
    </r>
    <r>
      <rPr>
        <sz val="10"/>
        <rFont val="Arial"/>
        <family val="2"/>
      </rPr>
      <t>available at https://www.eia.gov/dnav/ng/hist/n3025us2A.htm as of October 2024.</t>
    </r>
  </si>
  <si>
    <t>Figure 6-15 Natural Gas Use by U.S. Vehicles: 1997-2023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</si>
</sst>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"/>
    <numFmt numFmtId="165" formatCode="0.0%"/>
    <numFmt numFmtId="166" formatCode="#,##0.0"/>
    <numFmt numFmtId="167" formatCode="#,##0.00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164" fontId="0" fillId="0" borderId="0" xfId="0" applyNumberFormat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readingOrder="1"/>
    </xf>
    <xf numFmtId="166" fontId="0" fillId="0" borderId="0" xfId="0" applyNumberFormat="1"/>
    <xf numFmtId="167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b="1"/>
              <a:t>Figure 6-15 Natural Gas Use by U.S. Vehicles: 1997-2023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91494494646877"/>
          <c:y val="9.6646305575439448E-2"/>
          <c:w val="0.83852963019341431"/>
          <c:h val="0.829151197009464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for Figure 6-15'!$A$4:$A$30</c:f>
              <c:numCache>
                <c:formatCode>yyyy</c:formatCode>
                <c:ptCount val="27"/>
                <c:pt idx="0">
                  <c:v>35611</c:v>
                </c:pt>
                <c:pt idx="1">
                  <c:v>35976</c:v>
                </c:pt>
                <c:pt idx="2">
                  <c:v>36341</c:v>
                </c:pt>
                <c:pt idx="3">
                  <c:v>36707</c:v>
                </c:pt>
                <c:pt idx="4">
                  <c:v>37072</c:v>
                </c:pt>
                <c:pt idx="5">
                  <c:v>37437</c:v>
                </c:pt>
                <c:pt idx="6">
                  <c:v>37802</c:v>
                </c:pt>
                <c:pt idx="7">
                  <c:v>38168</c:v>
                </c:pt>
                <c:pt idx="8">
                  <c:v>38533</c:v>
                </c:pt>
                <c:pt idx="9">
                  <c:v>38898</c:v>
                </c:pt>
                <c:pt idx="10">
                  <c:v>39263</c:v>
                </c:pt>
                <c:pt idx="11">
                  <c:v>39629</c:v>
                </c:pt>
                <c:pt idx="12">
                  <c:v>39994</c:v>
                </c:pt>
                <c:pt idx="13">
                  <c:v>40359</c:v>
                </c:pt>
                <c:pt idx="14">
                  <c:v>40724</c:v>
                </c:pt>
                <c:pt idx="15">
                  <c:v>41090</c:v>
                </c:pt>
                <c:pt idx="16">
                  <c:v>41455</c:v>
                </c:pt>
                <c:pt idx="17">
                  <c:v>41820</c:v>
                </c:pt>
                <c:pt idx="18">
                  <c:v>42185</c:v>
                </c:pt>
                <c:pt idx="19">
                  <c:v>42551</c:v>
                </c:pt>
                <c:pt idx="20">
                  <c:v>42916</c:v>
                </c:pt>
                <c:pt idx="21">
                  <c:v>43281</c:v>
                </c:pt>
                <c:pt idx="22">
                  <c:v>43646</c:v>
                </c:pt>
                <c:pt idx="23">
                  <c:v>44012</c:v>
                </c:pt>
                <c:pt idx="24">
                  <c:v>44377</c:v>
                </c:pt>
                <c:pt idx="25">
                  <c:v>44742</c:v>
                </c:pt>
                <c:pt idx="26">
                  <c:v>45107</c:v>
                </c:pt>
              </c:numCache>
            </c:numRef>
          </c:cat>
          <c:val>
            <c:numRef>
              <c:f>'Data for Figure 6-15'!$F$4:$F$30</c:f>
              <c:numCache>
                <c:formatCode>#,##0.0</c:formatCode>
                <c:ptCount val="27"/>
                <c:pt idx="0">
                  <c:v>69.014399999999995</c:v>
                </c:pt>
                <c:pt idx="1">
                  <c:v>77.891336921007124</c:v>
                </c:pt>
                <c:pt idx="2">
                  <c:v>96.46125951557093</c:v>
                </c:pt>
                <c:pt idx="3">
                  <c:v>105.65452489905788</c:v>
                </c:pt>
                <c:pt idx="4">
                  <c:v>120.78770390309556</c:v>
                </c:pt>
                <c:pt idx="5">
                  <c:v>123.79255626081938</c:v>
                </c:pt>
                <c:pt idx="6">
                  <c:v>151.94075004810466</c:v>
                </c:pt>
                <c:pt idx="7">
                  <c:v>170.12880831408776</c:v>
                </c:pt>
                <c:pt idx="8">
                  <c:v>190.30038212634824</c:v>
                </c:pt>
                <c:pt idx="9">
                  <c:v>197.67696509161041</c:v>
                </c:pt>
                <c:pt idx="10">
                  <c:v>206.82006417736289</c:v>
                </c:pt>
                <c:pt idx="11">
                  <c:v>219.48836427732078</c:v>
                </c:pt>
                <c:pt idx="12">
                  <c:v>230.5754616895874</c:v>
                </c:pt>
                <c:pt idx="13">
                  <c:v>243.0585008880995</c:v>
                </c:pt>
                <c:pt idx="14">
                  <c:v>254.11889709658305</c:v>
                </c:pt>
                <c:pt idx="15">
                  <c:v>254.88117344922955</c:v>
                </c:pt>
                <c:pt idx="16">
                  <c:v>256.36816600790513</c:v>
                </c:pt>
                <c:pt idx="17">
                  <c:v>302.57854358568886</c:v>
                </c:pt>
                <c:pt idx="18">
                  <c:v>339.57809768637532</c:v>
                </c:pt>
                <c:pt idx="19">
                  <c:v>362.81263382789314</c:v>
                </c:pt>
                <c:pt idx="20">
                  <c:v>415.4911965169207</c:v>
                </c:pt>
                <c:pt idx="21">
                  <c:v>434.86449307479228</c:v>
                </c:pt>
                <c:pt idx="22">
                  <c:v>459.67752969121136</c:v>
                </c:pt>
                <c:pt idx="23">
                  <c:v>424.46851900237533</c:v>
                </c:pt>
                <c:pt idx="24">
                  <c:v>470.94475247524753</c:v>
                </c:pt>
                <c:pt idx="25">
                  <c:v>559.87121940594068</c:v>
                </c:pt>
                <c:pt idx="26">
                  <c:v>536.60049980198028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A9-FA46-B583-2FB6C3D90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284367"/>
        <c:axId val="1"/>
      </c:barChart>
      <c:dateAx>
        <c:axId val="542284367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years"/>
        <c:majorUnit val="4"/>
        <c:maj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Millions of Gallons of Gasoline Equivalent</a:t>
                </a:r>
              </a:p>
            </c:rich>
          </c:tx>
          <c:layout>
            <c:manualLayout>
              <c:xMode val="edge"/>
              <c:yMode val="edge"/>
              <c:x val="3.8174565660990756E-2"/>
              <c:y val="0.28052461624115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284367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82FA0D-7836-60BA-2816-13D43D56399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0.95</cdr:y>
    </cdr:from>
    <cdr:to>
      <cdr:x>0</cdr:x>
      <cdr:y>0.95048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028951"/>
          <a:ext cx="3257550" cy="200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/>
            <a:t>Source: EIA, 2022.</a:t>
          </a:r>
          <a:r>
            <a:rPr lang="en-US" sz="800" baseline="0"/>
            <a:t> "U.S. Natural Gas Vehicle Fuel Consumption".</a:t>
          </a:r>
          <a:endParaRPr lang="en-US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workbookViewId="0">
      <selection activeCell="A2" sqref="A2"/>
    </sheetView>
  </sheetViews>
  <sheetFormatPr baseColWidth="10" defaultColWidth="9.1640625" defaultRowHeight="13" x14ac:dyDescent="0.15"/>
  <cols>
    <col min="1" max="1" width="15.1640625" customWidth="1"/>
    <col min="2" max="2" width="14.5" customWidth="1"/>
    <col min="3" max="7" width="11.5" customWidth="1"/>
  </cols>
  <sheetData>
    <row r="1" spans="1:9" x14ac:dyDescent="0.15">
      <c r="A1" s="6" t="s">
        <v>8</v>
      </c>
    </row>
    <row r="3" spans="1:9" ht="70" x14ac:dyDescent="0.1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9" x14ac:dyDescent="0.15">
      <c r="A4" s="3">
        <v>35611</v>
      </c>
      <c r="B4" s="7">
        <v>8328</v>
      </c>
      <c r="C4" s="7">
        <v>1027</v>
      </c>
      <c r="D4" s="7">
        <f>B4*C4/1000</f>
        <v>8552.8559999999998</v>
      </c>
      <c r="E4" s="7">
        <v>5.2050000000000001</v>
      </c>
      <c r="F4" s="7">
        <f>42*D4/(E4*1000)</f>
        <v>69.014399999999995</v>
      </c>
      <c r="G4" s="7">
        <f>D4/1000</f>
        <v>8.5528560000000002</v>
      </c>
    </row>
    <row r="5" spans="1:9" x14ac:dyDescent="0.15">
      <c r="A5" s="3">
        <v>35976</v>
      </c>
      <c r="B5" s="7">
        <v>9341</v>
      </c>
      <c r="C5" s="7">
        <v>1033</v>
      </c>
      <c r="D5" s="7">
        <f t="shared" ref="D5:D27" si="0">B5*C5/1000</f>
        <v>9649.2530000000006</v>
      </c>
      <c r="E5" s="7">
        <v>5.2030000000000003</v>
      </c>
      <c r="F5" s="7">
        <f t="shared" ref="F5:F27" si="1">42*D5/(E5*1000)</f>
        <v>77.891336921007124</v>
      </c>
      <c r="G5" s="7">
        <f t="shared" ref="G5:G27" si="2">D5/1000</f>
        <v>9.6492529999999999</v>
      </c>
      <c r="I5" s="2">
        <f>B5/B4-1</f>
        <v>0.12163784822286261</v>
      </c>
    </row>
    <row r="6" spans="1:9" x14ac:dyDescent="0.15">
      <c r="A6" s="3">
        <v>36341</v>
      </c>
      <c r="B6" s="7">
        <v>11622</v>
      </c>
      <c r="C6" s="7">
        <v>1028</v>
      </c>
      <c r="D6" s="7">
        <f t="shared" si="0"/>
        <v>11947.415999999999</v>
      </c>
      <c r="E6" s="7">
        <v>5.202</v>
      </c>
      <c r="F6" s="7">
        <f t="shared" si="1"/>
        <v>96.46125951557093</v>
      </c>
      <c r="G6" s="7">
        <f t="shared" si="2"/>
        <v>11.947415999999999</v>
      </c>
      <c r="I6" s="2">
        <f>B6/B5-1</f>
        <v>0.24419227063483562</v>
      </c>
    </row>
    <row r="7" spans="1:9" x14ac:dyDescent="0.15">
      <c r="A7" s="3">
        <v>36707</v>
      </c>
      <c r="B7" s="7">
        <v>12752</v>
      </c>
      <c r="C7" s="7">
        <v>1026</v>
      </c>
      <c r="D7" s="7">
        <f t="shared" si="0"/>
        <v>13083.552</v>
      </c>
      <c r="E7" s="7">
        <v>5.2009999999999996</v>
      </c>
      <c r="F7" s="7">
        <f t="shared" si="1"/>
        <v>105.65452489905788</v>
      </c>
      <c r="G7" s="7">
        <f t="shared" si="2"/>
        <v>13.083551999999999</v>
      </c>
      <c r="I7" s="2">
        <f>B7/B6-1</f>
        <v>9.7229392531406056E-2</v>
      </c>
    </row>
    <row r="8" spans="1:9" x14ac:dyDescent="0.15">
      <c r="A8" s="3">
        <v>37072</v>
      </c>
      <c r="B8" s="7">
        <v>14536</v>
      </c>
      <c r="C8" s="7">
        <v>1029</v>
      </c>
      <c r="D8" s="7">
        <f t="shared" si="0"/>
        <v>14957.544</v>
      </c>
      <c r="E8" s="7">
        <v>5.2009999999999996</v>
      </c>
      <c r="F8" s="7">
        <f t="shared" si="1"/>
        <v>120.78770390309556</v>
      </c>
      <c r="G8" s="7">
        <f t="shared" si="2"/>
        <v>14.957544</v>
      </c>
      <c r="I8" s="2">
        <f t="shared" ref="I8:I26" si="3">B8/B7-1</f>
        <v>0.13989962358845665</v>
      </c>
    </row>
    <row r="9" spans="1:9" x14ac:dyDescent="0.15">
      <c r="A9" s="3">
        <v>37437</v>
      </c>
      <c r="B9" s="7">
        <v>14950</v>
      </c>
      <c r="C9" s="7">
        <v>1025</v>
      </c>
      <c r="D9" s="7">
        <f t="shared" si="0"/>
        <v>15323.75</v>
      </c>
      <c r="E9" s="7">
        <v>5.1989999999999998</v>
      </c>
      <c r="F9" s="7">
        <f t="shared" si="1"/>
        <v>123.79255626081938</v>
      </c>
      <c r="G9" s="7">
        <f t="shared" si="2"/>
        <v>15.32375</v>
      </c>
      <c r="I9" s="2">
        <f t="shared" si="3"/>
        <v>2.8481012658227778E-2</v>
      </c>
    </row>
    <row r="10" spans="1:9" x14ac:dyDescent="0.15">
      <c r="A10" s="3">
        <v>37802</v>
      </c>
      <c r="B10" s="7">
        <v>18271</v>
      </c>
      <c r="C10" s="7">
        <v>1029</v>
      </c>
      <c r="D10" s="7">
        <f t="shared" si="0"/>
        <v>18800.859</v>
      </c>
      <c r="E10" s="7">
        <v>5.1970000000000001</v>
      </c>
      <c r="F10" s="7">
        <f t="shared" si="1"/>
        <v>151.94075004810466</v>
      </c>
      <c r="G10" s="7">
        <f t="shared" si="2"/>
        <v>18.800858999999999</v>
      </c>
      <c r="I10" s="2">
        <f t="shared" si="3"/>
        <v>0.22214046822742484</v>
      </c>
    </row>
    <row r="11" spans="1:9" x14ac:dyDescent="0.15">
      <c r="A11" s="3">
        <v>38168</v>
      </c>
      <c r="B11" s="7">
        <v>20514</v>
      </c>
      <c r="C11" s="7">
        <v>1026</v>
      </c>
      <c r="D11" s="7">
        <f t="shared" si="0"/>
        <v>21047.364000000001</v>
      </c>
      <c r="E11" s="7">
        <v>5.1959999999999997</v>
      </c>
      <c r="F11" s="7">
        <f t="shared" si="1"/>
        <v>170.12880831408776</v>
      </c>
      <c r="G11" s="7">
        <f t="shared" si="2"/>
        <v>21.047364000000002</v>
      </c>
      <c r="I11" s="2">
        <f t="shared" si="3"/>
        <v>0.12276284822943473</v>
      </c>
    </row>
    <row r="12" spans="1:9" x14ac:dyDescent="0.15">
      <c r="A12" s="3">
        <v>38533</v>
      </c>
      <c r="B12" s="7">
        <v>22884</v>
      </c>
      <c r="C12" s="7">
        <v>1028</v>
      </c>
      <c r="D12" s="7">
        <f t="shared" si="0"/>
        <v>23524.752</v>
      </c>
      <c r="E12" s="7">
        <v>5.1920000000000002</v>
      </c>
      <c r="F12" s="7">
        <f t="shared" si="1"/>
        <v>190.30038212634824</v>
      </c>
      <c r="G12" s="7">
        <f t="shared" si="2"/>
        <v>23.524751999999999</v>
      </c>
      <c r="I12" s="2">
        <f t="shared" si="3"/>
        <v>0.11553085697572385</v>
      </c>
    </row>
    <row r="13" spans="1:9" x14ac:dyDescent="0.15">
      <c r="A13" s="3">
        <v>38898</v>
      </c>
      <c r="B13" s="7">
        <v>23739</v>
      </c>
      <c r="C13" s="7">
        <v>1028</v>
      </c>
      <c r="D13" s="7">
        <f t="shared" si="0"/>
        <v>24403.691999999999</v>
      </c>
      <c r="E13" s="7">
        <v>5.1849999999999996</v>
      </c>
      <c r="F13" s="7">
        <f t="shared" si="1"/>
        <v>197.67696509161041</v>
      </c>
      <c r="G13" s="7">
        <f t="shared" si="2"/>
        <v>24.403691999999999</v>
      </c>
      <c r="I13" s="2">
        <f t="shared" si="3"/>
        <v>3.7362349239643322E-2</v>
      </c>
    </row>
    <row r="14" spans="1:9" x14ac:dyDescent="0.15">
      <c r="A14" s="3">
        <v>39263</v>
      </c>
      <c r="B14" s="7">
        <v>24655</v>
      </c>
      <c r="C14" s="7">
        <v>1027</v>
      </c>
      <c r="D14" s="7">
        <f t="shared" si="0"/>
        <v>25320.685000000001</v>
      </c>
      <c r="E14" s="7">
        <v>5.1420000000000003</v>
      </c>
      <c r="F14" s="7">
        <f t="shared" si="1"/>
        <v>206.82006417736289</v>
      </c>
      <c r="G14" s="7">
        <f t="shared" si="2"/>
        <v>25.320685000000001</v>
      </c>
      <c r="I14" s="2">
        <f t="shared" si="3"/>
        <v>3.8586292598677296E-2</v>
      </c>
    </row>
    <row r="15" spans="1:9" x14ac:dyDescent="0.15">
      <c r="A15" s="3">
        <v>39629</v>
      </c>
      <c r="B15" s="7">
        <v>25982</v>
      </c>
      <c r="C15" s="7">
        <v>1027</v>
      </c>
      <c r="D15" s="7">
        <f t="shared" si="0"/>
        <v>26683.513999999999</v>
      </c>
      <c r="E15" s="7">
        <v>5.1059999999999999</v>
      </c>
      <c r="F15" s="7">
        <f t="shared" si="1"/>
        <v>219.48836427732078</v>
      </c>
      <c r="G15" s="7">
        <f t="shared" si="2"/>
        <v>26.683513999999999</v>
      </c>
      <c r="I15" s="2">
        <f t="shared" si="3"/>
        <v>5.3822754005272699E-2</v>
      </c>
    </row>
    <row r="16" spans="1:9" x14ac:dyDescent="0.15">
      <c r="A16" s="3">
        <v>39994</v>
      </c>
      <c r="B16" s="7">
        <v>27262</v>
      </c>
      <c r="C16" s="7">
        <v>1025</v>
      </c>
      <c r="D16" s="7">
        <f t="shared" si="0"/>
        <v>27943.55</v>
      </c>
      <c r="E16" s="7">
        <v>5.09</v>
      </c>
      <c r="F16" s="7">
        <f t="shared" si="1"/>
        <v>230.5754616895874</v>
      </c>
      <c r="G16" s="7">
        <f t="shared" si="2"/>
        <v>27.943549999999998</v>
      </c>
      <c r="I16" s="2">
        <f t="shared" si="3"/>
        <v>4.9264875683165288E-2</v>
      </c>
    </row>
    <row r="17" spans="1:9" x14ac:dyDescent="0.15">
      <c r="A17" s="3">
        <v>40359</v>
      </c>
      <c r="B17" s="7">
        <v>28664</v>
      </c>
      <c r="C17" s="7">
        <v>1023</v>
      </c>
      <c r="D17" s="7">
        <f t="shared" si="0"/>
        <v>29323.272000000001</v>
      </c>
      <c r="E17" s="7">
        <v>5.0670000000000002</v>
      </c>
      <c r="F17" s="7">
        <f t="shared" si="1"/>
        <v>243.0585008880995</v>
      </c>
      <c r="G17" s="7">
        <f t="shared" si="2"/>
        <v>29.323271999999999</v>
      </c>
      <c r="I17" s="2">
        <f t="shared" si="3"/>
        <v>5.1426894578534332E-2</v>
      </c>
    </row>
    <row r="18" spans="1:9" x14ac:dyDescent="0.15">
      <c r="A18" s="3">
        <v>40724</v>
      </c>
      <c r="B18" s="7">
        <v>29974</v>
      </c>
      <c r="C18" s="7">
        <v>1022</v>
      </c>
      <c r="D18" s="7">
        <f t="shared" si="0"/>
        <v>30633.428</v>
      </c>
      <c r="E18" s="7">
        <v>5.0629999999999997</v>
      </c>
      <c r="F18" s="7">
        <f t="shared" si="1"/>
        <v>254.11889709658305</v>
      </c>
      <c r="G18" s="7">
        <f t="shared" si="2"/>
        <v>30.633427999999999</v>
      </c>
      <c r="I18" s="2">
        <f t="shared" si="3"/>
        <v>4.5701925760535778E-2</v>
      </c>
    </row>
    <row r="19" spans="1:9" x14ac:dyDescent="0.15">
      <c r="A19" s="3">
        <v>41090</v>
      </c>
      <c r="B19" s="7">
        <v>29970</v>
      </c>
      <c r="C19" s="7">
        <v>1025</v>
      </c>
      <c r="D19" s="7">
        <f t="shared" si="0"/>
        <v>30719.25</v>
      </c>
      <c r="E19" s="7">
        <v>5.0620000000000003</v>
      </c>
      <c r="F19" s="7">
        <f t="shared" si="1"/>
        <v>254.88117344922955</v>
      </c>
      <c r="G19" s="7">
        <f t="shared" si="2"/>
        <v>30.719249999999999</v>
      </c>
      <c r="I19" s="2">
        <f t="shared" si="3"/>
        <v>-1.3344898912392988E-4</v>
      </c>
    </row>
    <row r="20" spans="1:9" x14ac:dyDescent="0.15">
      <c r="A20" s="3">
        <v>41455</v>
      </c>
      <c r="B20" s="7">
        <v>30045</v>
      </c>
      <c r="C20" s="7">
        <v>1028</v>
      </c>
      <c r="D20" s="7">
        <f t="shared" si="0"/>
        <v>30886.26</v>
      </c>
      <c r="E20" s="7">
        <v>5.0599999999999996</v>
      </c>
      <c r="F20" s="7">
        <f t="shared" si="1"/>
        <v>256.36816600790513</v>
      </c>
      <c r="G20" s="7">
        <f t="shared" si="2"/>
        <v>30.88626</v>
      </c>
      <c r="I20" s="2">
        <f t="shared" si="3"/>
        <v>2.5025025025025016E-3</v>
      </c>
    </row>
    <row r="21" spans="1:9" x14ac:dyDescent="0.15">
      <c r="A21" s="3">
        <v>41820</v>
      </c>
      <c r="B21" s="7">
        <v>35282</v>
      </c>
      <c r="C21" s="7">
        <v>1033</v>
      </c>
      <c r="D21" s="7">
        <f t="shared" si="0"/>
        <v>36446.305999999997</v>
      </c>
      <c r="E21" s="7">
        <v>5.0590000000000002</v>
      </c>
      <c r="F21" s="7">
        <f t="shared" si="1"/>
        <v>302.57854358568886</v>
      </c>
      <c r="G21" s="7">
        <f t="shared" si="2"/>
        <v>36.446306</v>
      </c>
      <c r="I21" s="2">
        <f t="shared" si="3"/>
        <v>0.17430520885338652</v>
      </c>
    </row>
    <row r="22" spans="1:9" x14ac:dyDescent="0.15">
      <c r="A22" s="3">
        <v>42185</v>
      </c>
      <c r="B22" s="7">
        <v>39390</v>
      </c>
      <c r="C22" s="7">
        <v>1038</v>
      </c>
      <c r="D22" s="7">
        <f t="shared" si="0"/>
        <v>40886.82</v>
      </c>
      <c r="E22" s="7">
        <v>5.0570000000000004</v>
      </c>
      <c r="F22" s="7">
        <f t="shared" si="1"/>
        <v>339.57809768637532</v>
      </c>
      <c r="G22" s="7">
        <f t="shared" si="2"/>
        <v>40.88682</v>
      </c>
      <c r="I22" s="2">
        <f t="shared" si="3"/>
        <v>0.1164333087693441</v>
      </c>
    </row>
    <row r="23" spans="1:9" x14ac:dyDescent="0.15">
      <c r="A23" s="3">
        <v>42551</v>
      </c>
      <c r="B23" s="7">
        <v>42028</v>
      </c>
      <c r="C23" s="7">
        <v>1039</v>
      </c>
      <c r="D23" s="7">
        <f t="shared" si="0"/>
        <v>43667.091999999997</v>
      </c>
      <c r="E23" s="7">
        <v>5.0549999999999997</v>
      </c>
      <c r="F23" s="7">
        <f t="shared" si="1"/>
        <v>362.81263382789314</v>
      </c>
      <c r="G23" s="7">
        <f t="shared" si="2"/>
        <v>43.667091999999997</v>
      </c>
      <c r="I23" s="2">
        <f t="shared" si="3"/>
        <v>6.6971312515867076E-2</v>
      </c>
    </row>
    <row r="24" spans="1:9" x14ac:dyDescent="0.15">
      <c r="A24" s="3">
        <v>42916</v>
      </c>
      <c r="B24" s="7">
        <v>48204</v>
      </c>
      <c r="C24" s="7">
        <v>1037</v>
      </c>
      <c r="D24" s="7">
        <f t="shared" si="0"/>
        <v>49987.548000000003</v>
      </c>
      <c r="E24" s="7">
        <v>5.0529999999999999</v>
      </c>
      <c r="F24" s="7">
        <f t="shared" si="1"/>
        <v>415.4911965169207</v>
      </c>
      <c r="G24" s="7">
        <f t="shared" si="2"/>
        <v>49.987548000000004</v>
      </c>
      <c r="I24" s="2">
        <f t="shared" si="3"/>
        <v>0.146949652612544</v>
      </c>
    </row>
    <row r="25" spans="1:9" x14ac:dyDescent="0.15">
      <c r="A25" s="3">
        <v>43281</v>
      </c>
      <c r="B25" s="7">
        <v>50413</v>
      </c>
      <c r="C25" s="7">
        <v>1038</v>
      </c>
      <c r="D25" s="7">
        <f t="shared" si="0"/>
        <v>52328.694000000003</v>
      </c>
      <c r="E25" s="7">
        <v>5.0540000000000003</v>
      </c>
      <c r="F25" s="7">
        <f t="shared" si="1"/>
        <v>434.86449307479228</v>
      </c>
      <c r="G25" s="7">
        <f t="shared" si="2"/>
        <v>52.328694000000006</v>
      </c>
      <c r="I25" s="2">
        <f t="shared" si="3"/>
        <v>4.5826072525101624E-2</v>
      </c>
    </row>
    <row r="26" spans="1:9" x14ac:dyDescent="0.15">
      <c r="A26" s="3">
        <v>43646</v>
      </c>
      <c r="B26" s="7">
        <v>53166</v>
      </c>
      <c r="C26" s="7">
        <v>1040</v>
      </c>
      <c r="D26" s="7">
        <f t="shared" si="0"/>
        <v>55292.639999999999</v>
      </c>
      <c r="E26" s="7">
        <v>5.0519999999999996</v>
      </c>
      <c r="F26" s="7">
        <f t="shared" si="1"/>
        <v>459.67752969121136</v>
      </c>
      <c r="G26" s="7">
        <f t="shared" si="2"/>
        <v>55.292639999999999</v>
      </c>
      <c r="H26">
        <f>(G26/G4)^(1/22)</f>
        <v>1.0885376680929757</v>
      </c>
      <c r="I26" s="2">
        <f t="shared" si="3"/>
        <v>5.4608930236248687E-2</v>
      </c>
    </row>
    <row r="27" spans="1:9" x14ac:dyDescent="0.15">
      <c r="A27" s="3">
        <v>44012</v>
      </c>
      <c r="B27" s="7">
        <v>49141</v>
      </c>
      <c r="C27" s="7">
        <v>1039</v>
      </c>
      <c r="D27" s="7">
        <f t="shared" si="0"/>
        <v>51057.499000000003</v>
      </c>
      <c r="E27" s="7">
        <v>5.0519999999999996</v>
      </c>
      <c r="F27" s="7">
        <f t="shared" si="1"/>
        <v>424.46851900237533</v>
      </c>
      <c r="G27" s="7">
        <f t="shared" si="2"/>
        <v>51.057499</v>
      </c>
      <c r="I27" s="2">
        <f>AVERAGE(I5:I26)</f>
        <v>8.9795588725457801E-2</v>
      </c>
    </row>
    <row r="28" spans="1:9" x14ac:dyDescent="0.15">
      <c r="A28" s="3">
        <v>44377</v>
      </c>
      <c r="B28" s="7">
        <v>54500</v>
      </c>
      <c r="C28" s="7">
        <v>1039</v>
      </c>
      <c r="D28" s="7">
        <f t="shared" ref="D28" si="4">B28*C28/1000</f>
        <v>56625.5</v>
      </c>
      <c r="E28" s="7">
        <v>5.05</v>
      </c>
      <c r="F28" s="7">
        <f t="shared" ref="F28" si="5">42*D28/(E28*1000)</f>
        <v>470.94475247524753</v>
      </c>
      <c r="G28" s="7">
        <f t="shared" ref="G28" si="6">D28/1000</f>
        <v>56.625500000000002</v>
      </c>
      <c r="I28" s="2"/>
    </row>
    <row r="29" spans="1:9" x14ac:dyDescent="0.15">
      <c r="A29" s="3">
        <v>44742</v>
      </c>
      <c r="B29" s="7">
        <v>64791</v>
      </c>
      <c r="C29" s="7">
        <v>1039</v>
      </c>
      <c r="D29" s="7">
        <f t="shared" ref="D29" si="7">B29*C29/1000</f>
        <v>67317.849000000002</v>
      </c>
      <c r="E29" s="7">
        <v>5.05</v>
      </c>
      <c r="F29" s="7">
        <f t="shared" ref="F29" si="8">42*D29/(E29*1000)</f>
        <v>559.87121940594068</v>
      </c>
      <c r="G29" s="7">
        <f t="shared" ref="G29" si="9">D29/1000</f>
        <v>67.317848999999995</v>
      </c>
    </row>
    <row r="30" spans="1:9" x14ac:dyDescent="0.15">
      <c r="A30" s="3">
        <v>45107</v>
      </c>
      <c r="B30" s="7">
        <v>62098</v>
      </c>
      <c r="C30" s="7">
        <v>1039</v>
      </c>
      <c r="D30" s="7">
        <f t="shared" ref="D30" si="10">B30*C30/1000</f>
        <v>64519.822</v>
      </c>
      <c r="E30" s="7">
        <v>5.05</v>
      </c>
      <c r="F30" s="7">
        <f t="shared" ref="F30" si="11">42*D30/(E30*1000)</f>
        <v>536.60049980198028</v>
      </c>
      <c r="G30" s="7">
        <f t="shared" ref="G30" si="12">D30/1000</f>
        <v>64.519822000000005</v>
      </c>
    </row>
    <row r="31" spans="1:9" x14ac:dyDescent="0.15">
      <c r="A31" s="1"/>
      <c r="G31" s="8">
        <f>G29/G28-1</f>
        <v>0.18882568807339428</v>
      </c>
    </row>
    <row r="32" spans="1:9" x14ac:dyDescent="0.15">
      <c r="F32" s="2"/>
    </row>
    <row r="33" spans="1:7" ht="42" customHeight="1" x14ac:dyDescent="0.15">
      <c r="A33" s="10" t="s">
        <v>7</v>
      </c>
      <c r="B33" s="10"/>
      <c r="C33" s="10"/>
      <c r="D33" s="10"/>
      <c r="E33" s="10"/>
      <c r="F33" s="10"/>
      <c r="G33" s="10"/>
    </row>
    <row r="34" spans="1:7" x14ac:dyDescent="0.15">
      <c r="A34" s="9"/>
    </row>
  </sheetData>
  <mergeCells count="1">
    <mergeCell ref="A33:G33"/>
  </mergeCells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aed4ac-dd4c-4794-87ed-06fc3a0ee92f" xsi:nil="true"/>
    <lcf76f155ced4ddcb4097134ff3c332f xmlns="a35715f8-87ef-4d3b-947a-233431d1570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0C43AC-7940-4CC5-8F3D-FF7718C804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250C22-81D6-49B3-8ED3-E0D11AD6FCE8}">
  <ds:schemaRefs>
    <ds:schemaRef ds:uri="http://schemas.microsoft.com/office/2006/metadata/properties"/>
    <ds:schemaRef ds:uri="http://schemas.microsoft.com/office/infopath/2007/PartnerControls"/>
    <ds:schemaRef ds:uri="f6aed4ac-dd4c-4794-87ed-06fc3a0ee92f"/>
    <ds:schemaRef ds:uri="a35715f8-87ef-4d3b-947a-233431d15701"/>
  </ds:schemaRefs>
</ds:datastoreItem>
</file>

<file path=customXml/itemProps3.xml><?xml version="1.0" encoding="utf-8"?>
<ds:datastoreItem xmlns:ds="http://schemas.openxmlformats.org/officeDocument/2006/customXml" ds:itemID="{25F992BD-CE9F-4972-A238-EF44CBCE82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 for Figure 6-15</vt:lpstr>
      <vt:lpstr>Figure 6-15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2004-07-20T21:40:42Z</dcterms:created>
  <dcterms:modified xsi:type="dcterms:W3CDTF">2024-11-26T00:02:03Z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6.5.4.0430 (http://officewriter.softartisans.com)</vt:lpwstr>
  </property>
  <property fmtid="{D5CDD505-2E9C-101B-9397-08002B2CF9AE}" pid="3" name="TaxCatchAll">
    <vt:lpwstr/>
  </property>
  <property fmtid="{D5CDD505-2E9C-101B-9397-08002B2CF9AE}" pid="4" name="lcf76f155ced4ddcb4097134ff3c332f">
    <vt:lpwstr/>
  </property>
  <property fmtid="{D5CDD505-2E9C-101B-9397-08002B2CF9AE}" pid="5" name="ContentTypeId">
    <vt:lpwstr>0x010100E7CCE4D5EAB61D418590745CD07CB446</vt:lpwstr>
  </property>
  <property fmtid="{D5CDD505-2E9C-101B-9397-08002B2CF9AE}" pid="6" name="MediaServiceImageTags">
    <vt:lpwstr/>
  </property>
</Properties>
</file>