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6 - Energy/"/>
    </mc:Choice>
  </mc:AlternateContent>
  <xr:revisionPtr revIDLastSave="0" documentId="13_ncr:1_{452A874E-D8D9-004D-A105-ABFCB25447B2}" xr6:coauthVersionLast="47" xr6:coauthVersionMax="47" xr10:uidLastSave="{00000000-0000-0000-0000-000000000000}"/>
  <bookViews>
    <workbookView xWindow="46260" yWindow="3100" windowWidth="14400" windowHeight="9660" xr2:uid="{BAC719FF-6D70-4501-945C-9EA8D29DD9FD}"/>
  </bookViews>
  <sheets>
    <sheet name="Table 6-2" sheetId="3" r:id="rId1"/>
    <sheet name="MPG" sheetId="1" r:id="rId2"/>
    <sheet name="GP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6" i="1"/>
  <c r="V6" i="1"/>
  <c r="U6" i="1"/>
  <c r="T6" i="1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</calcChain>
</file>

<file path=xl/sharedStrings.xml><?xml version="1.0" encoding="utf-8"?>
<sst xmlns="http://schemas.openxmlformats.org/spreadsheetml/2006/main" count="62" uniqueCount="39">
  <si>
    <t>modelyear</t>
  </si>
  <si>
    <t>Estimate</t>
  </si>
  <si>
    <t>CV</t>
  </si>
  <si>
    <t>Pre-1999</t>
  </si>
  <si>
    <t>2021 - 2022</t>
  </si>
  <si>
    <t>All Vehicles</t>
  </si>
  <si>
    <t>Excl. PU &amp; Vans Commerical Use</t>
  </si>
  <si>
    <t>Pickups &amp; Vans Personal Use</t>
  </si>
  <si>
    <t>Pickups &amp; Vans Commerical Use</t>
  </si>
  <si>
    <t>avgweight</t>
  </si>
  <si>
    <t>Less than 6,000 pounds</t>
  </si>
  <si>
    <t>6,001 to 8,500 pounds</t>
  </si>
  <si>
    <t>8,501 to 10,000 pounds</t>
  </si>
  <si>
    <t>10,001 to 14,000 pounds</t>
  </si>
  <si>
    <t>100,001 to 130,000 pounds</t>
  </si>
  <si>
    <t>130,001 pounds or more</t>
  </si>
  <si>
    <t>14,001 to 16,000 pounds</t>
  </si>
  <si>
    <t>16,001 to 19,500 pounds</t>
  </si>
  <si>
    <t>19,501 to 26,000 pounds</t>
  </si>
  <si>
    <t>26,001 to 33,000 pounds</t>
  </si>
  <si>
    <t>33,001 to 40,000 pounds</t>
  </si>
  <si>
    <t>40,001 to 50,000 pounds</t>
  </si>
  <si>
    <t>50,001 to 60,000 pounds</t>
  </si>
  <si>
    <t>60,001 to 80,000 pounds</t>
  </si>
  <si>
    <t>80,001 to 100,000 pounds</t>
  </si>
  <si>
    <t>Ave. Wgt.</t>
  </si>
  <si>
    <t>VIUS MPG Estimates</t>
  </si>
  <si>
    <t>Model Year</t>
  </si>
  <si>
    <t>Pickups, SUVs &amp; Vans: Personal Use</t>
  </si>
  <si>
    <t>Pickups, SUVs &amp; Vans: Commercial Use</t>
  </si>
  <si>
    <t>Medium &amp; Heavy Trucks: Commercial Use</t>
  </si>
  <si>
    <t>Prior Model Years</t>
  </si>
  <si>
    <t>2021-2022</t>
  </si>
  <si>
    <t>VIUS 2021 Light Truck MPG Estimates</t>
  </si>
  <si>
    <t xml:space="preserve">Source: Tables generated using the VIUS PUF Tabulation Tool https://data.bts.gov/stories/s/VIUS-PUF-Draft/mc6b-y96m/ </t>
  </si>
  <si>
    <t>Table 6-2 Estimated Fuel Economy of Trucks by Type and Use: 1999-2022</t>
  </si>
  <si>
    <t xml:space="preserve">Source: U.S. Department of Transportation, Bureau of Transportation Statistics, 2021 VIUS, available at https://www.bts.gov/vius.
</t>
  </si>
  <si>
    <t>Note: Numbers are based on simple averages of MPG estimates, are not weighted by vehicle miles traveled, and do not accurately measure average MPG for all vehicles  .</t>
  </si>
  <si>
    <t>MPG = miles per gallon.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</si>
</sst>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PU, SUV &amp; Van Personal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MPG!$A$6:$A$29</c:f>
              <c:strCache>
                <c:ptCount val="24"/>
                <c:pt idx="0">
                  <c:v>Prior Model Years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2021-2022</c:v>
                </c:pt>
              </c:strCache>
            </c:strRef>
          </c:cat>
          <c:val>
            <c:numRef>
              <c:f>MPG!$J$6:$J$29</c:f>
              <c:numCache>
                <c:formatCode>General</c:formatCode>
                <c:ptCount val="24"/>
                <c:pt idx="0">
                  <c:v>16.5</c:v>
                </c:pt>
                <c:pt idx="1">
                  <c:v>16</c:v>
                </c:pt>
                <c:pt idx="2">
                  <c:v>16.7</c:v>
                </c:pt>
                <c:pt idx="3">
                  <c:v>17.100000000000001</c:v>
                </c:pt>
                <c:pt idx="4">
                  <c:v>16.600000000000001</c:v>
                </c:pt>
                <c:pt idx="5">
                  <c:v>17.100000000000001</c:v>
                </c:pt>
                <c:pt idx="6">
                  <c:v>16.7</c:v>
                </c:pt>
                <c:pt idx="7">
                  <c:v>17.8</c:v>
                </c:pt>
                <c:pt idx="8">
                  <c:v>17.899999999999999</c:v>
                </c:pt>
                <c:pt idx="9">
                  <c:v>18.8</c:v>
                </c:pt>
                <c:pt idx="10">
                  <c:v>18.2</c:v>
                </c:pt>
                <c:pt idx="11">
                  <c:v>18.399999999999999</c:v>
                </c:pt>
                <c:pt idx="12">
                  <c:v>18.8</c:v>
                </c:pt>
                <c:pt idx="13">
                  <c:v>19.5</c:v>
                </c:pt>
                <c:pt idx="14">
                  <c:v>19.399999999999999</c:v>
                </c:pt>
                <c:pt idx="15">
                  <c:v>19.899999999999999</c:v>
                </c:pt>
                <c:pt idx="16">
                  <c:v>20.5</c:v>
                </c:pt>
                <c:pt idx="17">
                  <c:v>21.1</c:v>
                </c:pt>
                <c:pt idx="18">
                  <c:v>21.4</c:v>
                </c:pt>
                <c:pt idx="19">
                  <c:v>21.9</c:v>
                </c:pt>
                <c:pt idx="20">
                  <c:v>21.5</c:v>
                </c:pt>
                <c:pt idx="21">
                  <c:v>22.2</c:v>
                </c:pt>
                <c:pt idx="22">
                  <c:v>23.6</c:v>
                </c:pt>
                <c:pt idx="23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4-4451-969C-E0D19A445FFB}"/>
            </c:ext>
          </c:extLst>
        </c:ser>
        <c:ser>
          <c:idx val="2"/>
          <c:order val="1"/>
          <c:tx>
            <c:v>PU, SUV &amp; Van 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MPG!$A$6:$A$29</c:f>
              <c:strCache>
                <c:ptCount val="24"/>
                <c:pt idx="0">
                  <c:v>Prior Model Years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2021-2022</c:v>
                </c:pt>
              </c:strCache>
            </c:strRef>
          </c:cat>
          <c:val>
            <c:numRef>
              <c:f>MPG!$N$6:$N$29</c:f>
              <c:numCache>
                <c:formatCode>General</c:formatCode>
                <c:ptCount val="24"/>
                <c:pt idx="0">
                  <c:v>15.1</c:v>
                </c:pt>
                <c:pt idx="1">
                  <c:v>14.4</c:v>
                </c:pt>
                <c:pt idx="2">
                  <c:v>15.8</c:v>
                </c:pt>
                <c:pt idx="3">
                  <c:v>14.6</c:v>
                </c:pt>
                <c:pt idx="4">
                  <c:v>14.2</c:v>
                </c:pt>
                <c:pt idx="5">
                  <c:v>15.9</c:v>
                </c:pt>
                <c:pt idx="6">
                  <c:v>15.5</c:v>
                </c:pt>
                <c:pt idx="7">
                  <c:v>16.5</c:v>
                </c:pt>
                <c:pt idx="8">
                  <c:v>15.5</c:v>
                </c:pt>
                <c:pt idx="9">
                  <c:v>16.2</c:v>
                </c:pt>
                <c:pt idx="10">
                  <c:v>16.899999999999999</c:v>
                </c:pt>
                <c:pt idx="11">
                  <c:v>17.5</c:v>
                </c:pt>
                <c:pt idx="12">
                  <c:v>16.899999999999999</c:v>
                </c:pt>
                <c:pt idx="13">
                  <c:v>17</c:v>
                </c:pt>
                <c:pt idx="14">
                  <c:v>16</c:v>
                </c:pt>
                <c:pt idx="15">
                  <c:v>19.2</c:v>
                </c:pt>
                <c:pt idx="16">
                  <c:v>18.7</c:v>
                </c:pt>
                <c:pt idx="17">
                  <c:v>17.600000000000001</c:v>
                </c:pt>
                <c:pt idx="18">
                  <c:v>19.2</c:v>
                </c:pt>
                <c:pt idx="19">
                  <c:v>18.3</c:v>
                </c:pt>
                <c:pt idx="20">
                  <c:v>18.3</c:v>
                </c:pt>
                <c:pt idx="21">
                  <c:v>21.7</c:v>
                </c:pt>
                <c:pt idx="22">
                  <c:v>21.1</c:v>
                </c:pt>
                <c:pt idx="23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4-4451-969C-E0D19A445FFB}"/>
            </c:ext>
          </c:extLst>
        </c:ser>
        <c:ser>
          <c:idx val="3"/>
          <c:order val="2"/>
          <c:tx>
            <c:v>Commerical Medium+Heavy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MPG!$A$6:$A$29</c:f>
              <c:strCache>
                <c:ptCount val="24"/>
                <c:pt idx="0">
                  <c:v>Prior Model Years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2021-2022</c:v>
                </c:pt>
              </c:strCache>
            </c:strRef>
          </c:cat>
          <c:val>
            <c:numRef>
              <c:f>MPG!$F$6:$F$29</c:f>
              <c:numCache>
                <c:formatCode>General</c:formatCode>
                <c:ptCount val="24"/>
                <c:pt idx="0">
                  <c:v>8</c:v>
                </c:pt>
                <c:pt idx="1">
                  <c:v>8.5</c:v>
                </c:pt>
                <c:pt idx="2">
                  <c:v>8.3000000000000007</c:v>
                </c:pt>
                <c:pt idx="3">
                  <c:v>8.6</c:v>
                </c:pt>
                <c:pt idx="4">
                  <c:v>8.8000000000000007</c:v>
                </c:pt>
                <c:pt idx="5">
                  <c:v>9.1</c:v>
                </c:pt>
                <c:pt idx="6">
                  <c:v>8.5</c:v>
                </c:pt>
                <c:pt idx="7">
                  <c:v>8.5</c:v>
                </c:pt>
                <c:pt idx="8">
                  <c:v>8.6999999999999993</c:v>
                </c:pt>
                <c:pt idx="9">
                  <c:v>8</c:v>
                </c:pt>
                <c:pt idx="10">
                  <c:v>8.5</c:v>
                </c:pt>
                <c:pt idx="11">
                  <c:v>7.9</c:v>
                </c:pt>
                <c:pt idx="12">
                  <c:v>8.4</c:v>
                </c:pt>
                <c:pt idx="13">
                  <c:v>8.9</c:v>
                </c:pt>
                <c:pt idx="14">
                  <c:v>8.6999999999999993</c:v>
                </c:pt>
                <c:pt idx="15">
                  <c:v>7.6</c:v>
                </c:pt>
                <c:pt idx="16">
                  <c:v>8.3000000000000007</c:v>
                </c:pt>
                <c:pt idx="17">
                  <c:v>8.5</c:v>
                </c:pt>
                <c:pt idx="18">
                  <c:v>8.4</c:v>
                </c:pt>
                <c:pt idx="19">
                  <c:v>8.4</c:v>
                </c:pt>
                <c:pt idx="20">
                  <c:v>9.1</c:v>
                </c:pt>
                <c:pt idx="21">
                  <c:v>8.6999999999999993</c:v>
                </c:pt>
                <c:pt idx="22">
                  <c:v>8.6</c:v>
                </c:pt>
                <c:pt idx="23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E4-4451-969C-E0D19A445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5893183"/>
        <c:axId val="1999669087"/>
      </c:lineChart>
      <c:catAx>
        <c:axId val="163589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669087"/>
        <c:crosses val="autoZero"/>
        <c:auto val="1"/>
        <c:lblAlgn val="ctr"/>
        <c:lblOffset val="100"/>
        <c:noMultiLvlLbl val="0"/>
      </c:catAx>
      <c:valAx>
        <c:axId val="1999669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</a:t>
                </a:r>
                <a:r>
                  <a:rPr lang="en-US" baseline="0"/>
                  <a:t> per Gallon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89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257084077144136"/>
          <c:y val="0.1768817311936515"/>
          <c:w val="0.31336940527425283"/>
          <c:h val="0.53121576904706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</a:t>
            </a:r>
            <a:r>
              <a:rPr lang="en-US" baseline="0"/>
              <a:t> Truck Fuel Economy by Average Weight</a:t>
            </a:r>
          </a:p>
          <a:p>
            <a:pPr>
              <a:defRPr/>
            </a:pPr>
            <a:r>
              <a:rPr lang="en-US" sz="1200" baseline="0"/>
              <a:t>(Excludes Pickups, SUVs and Light Vans)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8.2261592300962377E-4"/>
                  <c:y val="-0.244799504228638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GPM!$D$7:$D$21</c:f>
              <c:numCache>
                <c:formatCode>General</c:formatCode>
                <c:ptCount val="15"/>
                <c:pt idx="0">
                  <c:v>5000</c:v>
                </c:pt>
                <c:pt idx="1">
                  <c:v>7250</c:v>
                </c:pt>
                <c:pt idx="2">
                  <c:v>9250</c:v>
                </c:pt>
                <c:pt idx="3">
                  <c:v>12000</c:v>
                </c:pt>
                <c:pt idx="4">
                  <c:v>15000</c:v>
                </c:pt>
                <c:pt idx="5">
                  <c:v>17750</c:v>
                </c:pt>
                <c:pt idx="6">
                  <c:v>22750</c:v>
                </c:pt>
                <c:pt idx="7">
                  <c:v>29500</c:v>
                </c:pt>
                <c:pt idx="8">
                  <c:v>36500</c:v>
                </c:pt>
                <c:pt idx="9">
                  <c:v>45000</c:v>
                </c:pt>
                <c:pt idx="10">
                  <c:v>55000</c:v>
                </c:pt>
                <c:pt idx="11">
                  <c:v>70000</c:v>
                </c:pt>
                <c:pt idx="12">
                  <c:v>90000</c:v>
                </c:pt>
                <c:pt idx="13">
                  <c:v>119250</c:v>
                </c:pt>
                <c:pt idx="14">
                  <c:v>140000</c:v>
                </c:pt>
              </c:numCache>
            </c:numRef>
          </c:xVal>
          <c:yVal>
            <c:numRef>
              <c:f>GPM!$B$7:$B$21</c:f>
              <c:numCache>
                <c:formatCode>General</c:formatCode>
                <c:ptCount val="15"/>
                <c:pt idx="0">
                  <c:v>12.2</c:v>
                </c:pt>
                <c:pt idx="1">
                  <c:v>11.1</c:v>
                </c:pt>
                <c:pt idx="2">
                  <c:v>11</c:v>
                </c:pt>
                <c:pt idx="3">
                  <c:v>11</c:v>
                </c:pt>
                <c:pt idx="4">
                  <c:v>10.3</c:v>
                </c:pt>
                <c:pt idx="5">
                  <c:v>9.8000000000000007</c:v>
                </c:pt>
                <c:pt idx="6">
                  <c:v>9</c:v>
                </c:pt>
                <c:pt idx="7">
                  <c:v>7.4</c:v>
                </c:pt>
                <c:pt idx="8">
                  <c:v>7</c:v>
                </c:pt>
                <c:pt idx="9">
                  <c:v>6.6</c:v>
                </c:pt>
                <c:pt idx="10">
                  <c:v>6.3</c:v>
                </c:pt>
                <c:pt idx="11">
                  <c:v>6.5</c:v>
                </c:pt>
                <c:pt idx="12">
                  <c:v>5.8</c:v>
                </c:pt>
                <c:pt idx="13">
                  <c:v>5.6</c:v>
                </c:pt>
                <c:pt idx="14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E6-465E-902B-916391E4F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3981215"/>
        <c:axId val="1774962767"/>
      </c:scatterChart>
      <c:valAx>
        <c:axId val="163398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962767"/>
        <c:crosses val="autoZero"/>
        <c:crossBetween val="midCat"/>
      </c:valAx>
      <c:valAx>
        <c:axId val="177496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</a:t>
                </a:r>
                <a:r>
                  <a:rPr lang="en-US" baseline="0"/>
                  <a:t> per Gallon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1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</a:t>
            </a:r>
            <a:r>
              <a:rPr lang="en-US" baseline="0"/>
              <a:t> Truck Fuel Consumption by Average Weight</a:t>
            </a:r>
          </a:p>
          <a:p>
            <a:pPr>
              <a:defRPr/>
            </a:pPr>
            <a:r>
              <a:rPr lang="en-US" sz="1200" baseline="0"/>
              <a:t>(Excludes Pickups, SUVs and Light Vans)</a:t>
            </a:r>
            <a:endParaRPr lang="en-US" sz="1200"/>
          </a:p>
        </c:rich>
      </c:tx>
      <c:layout>
        <c:manualLayout>
          <c:xMode val="edge"/>
          <c:yMode val="edge"/>
          <c:x val="0.12322209723784527"/>
          <c:y val="2.9670834795945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3.2509216121141757E-2"/>
                  <c:y val="0.310171489248118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GPM!$D$7:$D$21</c:f>
              <c:numCache>
                <c:formatCode>General</c:formatCode>
                <c:ptCount val="15"/>
                <c:pt idx="0">
                  <c:v>5000</c:v>
                </c:pt>
                <c:pt idx="1">
                  <c:v>7250</c:v>
                </c:pt>
                <c:pt idx="2">
                  <c:v>9250</c:v>
                </c:pt>
                <c:pt idx="3">
                  <c:v>12000</c:v>
                </c:pt>
                <c:pt idx="4">
                  <c:v>15000</c:v>
                </c:pt>
                <c:pt idx="5">
                  <c:v>17750</c:v>
                </c:pt>
                <c:pt idx="6">
                  <c:v>22750</c:v>
                </c:pt>
                <c:pt idx="7">
                  <c:v>29500</c:v>
                </c:pt>
                <c:pt idx="8">
                  <c:v>36500</c:v>
                </c:pt>
                <c:pt idx="9">
                  <c:v>45000</c:v>
                </c:pt>
                <c:pt idx="10">
                  <c:v>55000</c:v>
                </c:pt>
                <c:pt idx="11">
                  <c:v>70000</c:v>
                </c:pt>
                <c:pt idx="12">
                  <c:v>90000</c:v>
                </c:pt>
                <c:pt idx="13">
                  <c:v>119250</c:v>
                </c:pt>
                <c:pt idx="14">
                  <c:v>140000</c:v>
                </c:pt>
              </c:numCache>
            </c:numRef>
          </c:xVal>
          <c:yVal>
            <c:numRef>
              <c:f>GPM!$E$7:$E$21</c:f>
              <c:numCache>
                <c:formatCode>General</c:formatCode>
                <c:ptCount val="15"/>
                <c:pt idx="0">
                  <c:v>8.1967213114754109</c:v>
                </c:pt>
                <c:pt idx="1">
                  <c:v>9.0090090090090094</c:v>
                </c:pt>
                <c:pt idx="2">
                  <c:v>9.0909090909090917</c:v>
                </c:pt>
                <c:pt idx="3">
                  <c:v>9.0909090909090917</c:v>
                </c:pt>
                <c:pt idx="4">
                  <c:v>9.7087378640776691</c:v>
                </c:pt>
                <c:pt idx="5">
                  <c:v>10.204081632653061</c:v>
                </c:pt>
                <c:pt idx="6">
                  <c:v>11.111111111111111</c:v>
                </c:pt>
                <c:pt idx="7">
                  <c:v>13.513513513513512</c:v>
                </c:pt>
                <c:pt idx="8">
                  <c:v>14.285714285714286</c:v>
                </c:pt>
                <c:pt idx="9">
                  <c:v>15.151515151515152</c:v>
                </c:pt>
                <c:pt idx="10">
                  <c:v>15.873015873015873</c:v>
                </c:pt>
                <c:pt idx="11">
                  <c:v>15.384615384615385</c:v>
                </c:pt>
                <c:pt idx="12">
                  <c:v>17.241379310344829</c:v>
                </c:pt>
                <c:pt idx="13">
                  <c:v>17.857142857142858</c:v>
                </c:pt>
                <c:pt idx="14">
                  <c:v>19.23076923076923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AA-4D85-A606-57EA70DD9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3981215"/>
        <c:axId val="1774962767"/>
      </c:scatterChart>
      <c:valAx>
        <c:axId val="1633981215"/>
        <c:scaling>
          <c:orientation val="minMax"/>
          <c:max val="15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962767"/>
        <c:crosses val="autoZero"/>
        <c:crossBetween val="midCat"/>
      </c:valAx>
      <c:valAx>
        <c:axId val="1774962767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Gallons</a:t>
                </a:r>
                <a:r>
                  <a:rPr lang="en-US" baseline="0"/>
                  <a:t> per 100 Miles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1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31</xdr:row>
      <xdr:rowOff>185736</xdr:rowOff>
    </xdr:from>
    <xdr:to>
      <xdr:col>9</xdr:col>
      <xdr:colOff>542924</xdr:colOff>
      <xdr:row>54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BDEB25-7384-432C-91BA-5B34A0007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22</xdr:row>
      <xdr:rowOff>4762</xdr:rowOff>
    </xdr:from>
    <xdr:to>
      <xdr:col>7</xdr:col>
      <xdr:colOff>9524</xdr:colOff>
      <xdr:row>40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4D15A4-BC43-4117-8A62-AC08DD331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21</xdr:row>
      <xdr:rowOff>180975</xdr:rowOff>
    </xdr:from>
    <xdr:to>
      <xdr:col>15</xdr:col>
      <xdr:colOff>457200</xdr:colOff>
      <xdr:row>39</xdr:row>
      <xdr:rowOff>176213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2F1552-B25C-4C0F-A1E4-ACBB52636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9C4C-1B45-A344-A2B8-98D3B157DFF1}">
  <dimension ref="A1:D32"/>
  <sheetViews>
    <sheetView tabSelected="1" workbookViewId="0"/>
  </sheetViews>
  <sheetFormatPr baseColWidth="10" defaultRowHeight="14" x14ac:dyDescent="0.15"/>
  <cols>
    <col min="1" max="1" width="23.83203125" style="8" customWidth="1"/>
    <col min="2" max="4" width="19" style="8" customWidth="1"/>
    <col min="5" max="16384" width="10.83203125" style="8"/>
  </cols>
  <sheetData>
    <row r="1" spans="1:4" x14ac:dyDescent="0.15">
      <c r="A1" s="7" t="s">
        <v>35</v>
      </c>
    </row>
    <row r="3" spans="1:4" ht="45" x14ac:dyDescent="0.15">
      <c r="A3" s="8" t="s">
        <v>27</v>
      </c>
      <c r="B3" s="9" t="s">
        <v>28</v>
      </c>
      <c r="C3" s="9" t="s">
        <v>29</v>
      </c>
      <c r="D3" s="9" t="s">
        <v>30</v>
      </c>
    </row>
    <row r="4" spans="1:4" x14ac:dyDescent="0.15">
      <c r="A4" s="8" t="s">
        <v>31</v>
      </c>
      <c r="B4" s="8">
        <v>16.5</v>
      </c>
      <c r="C4" s="8">
        <v>15.1</v>
      </c>
      <c r="D4" s="8">
        <v>8</v>
      </c>
    </row>
    <row r="5" spans="1:4" x14ac:dyDescent="0.15">
      <c r="A5" s="10">
        <v>1999</v>
      </c>
      <c r="B5" s="8">
        <v>16</v>
      </c>
      <c r="C5" s="8">
        <v>14.4</v>
      </c>
      <c r="D5" s="8">
        <v>8.5</v>
      </c>
    </row>
    <row r="6" spans="1:4" x14ac:dyDescent="0.15">
      <c r="A6" s="10">
        <v>2000</v>
      </c>
      <c r="B6" s="8">
        <v>16.7</v>
      </c>
      <c r="C6" s="8">
        <v>15.8</v>
      </c>
      <c r="D6" s="8">
        <v>8.3000000000000007</v>
      </c>
    </row>
    <row r="7" spans="1:4" x14ac:dyDescent="0.15">
      <c r="A7" s="10">
        <v>2001</v>
      </c>
      <c r="B7" s="8">
        <v>17.100000000000001</v>
      </c>
      <c r="C7" s="8">
        <v>14.6</v>
      </c>
      <c r="D7" s="8">
        <v>8.6</v>
      </c>
    </row>
    <row r="8" spans="1:4" x14ac:dyDescent="0.15">
      <c r="A8" s="10">
        <v>2002</v>
      </c>
      <c r="B8" s="8">
        <v>16.600000000000001</v>
      </c>
      <c r="C8" s="8">
        <v>14.2</v>
      </c>
      <c r="D8" s="8">
        <v>8.8000000000000007</v>
      </c>
    </row>
    <row r="9" spans="1:4" x14ac:dyDescent="0.15">
      <c r="A9" s="10">
        <v>2003</v>
      </c>
      <c r="B9" s="8">
        <v>17.100000000000001</v>
      </c>
      <c r="C9" s="8">
        <v>15.9</v>
      </c>
      <c r="D9" s="8">
        <v>9.1</v>
      </c>
    </row>
    <row r="10" spans="1:4" x14ac:dyDescent="0.15">
      <c r="A10" s="10">
        <v>2004</v>
      </c>
      <c r="B10" s="8">
        <v>16.7</v>
      </c>
      <c r="C10" s="8">
        <v>15.5</v>
      </c>
      <c r="D10" s="8">
        <v>8.5</v>
      </c>
    </row>
    <row r="11" spans="1:4" x14ac:dyDescent="0.15">
      <c r="A11" s="10">
        <v>2005</v>
      </c>
      <c r="B11" s="8">
        <v>17.8</v>
      </c>
      <c r="C11" s="8">
        <v>16.5</v>
      </c>
      <c r="D11" s="8">
        <v>8.5</v>
      </c>
    </row>
    <row r="12" spans="1:4" x14ac:dyDescent="0.15">
      <c r="A12" s="10">
        <v>2006</v>
      </c>
      <c r="B12" s="8">
        <v>17.899999999999999</v>
      </c>
      <c r="C12" s="8">
        <v>15.5</v>
      </c>
      <c r="D12" s="8">
        <v>8.6999999999999993</v>
      </c>
    </row>
    <row r="13" spans="1:4" x14ac:dyDescent="0.15">
      <c r="A13" s="10">
        <v>2007</v>
      </c>
      <c r="B13" s="8">
        <v>18.8</v>
      </c>
      <c r="C13" s="8">
        <v>16.2</v>
      </c>
      <c r="D13" s="8">
        <v>8</v>
      </c>
    </row>
    <row r="14" spans="1:4" x14ac:dyDescent="0.15">
      <c r="A14" s="10">
        <v>2008</v>
      </c>
      <c r="B14" s="8">
        <v>18.2</v>
      </c>
      <c r="C14" s="8">
        <v>16.899999999999999</v>
      </c>
      <c r="D14" s="8">
        <v>8.5</v>
      </c>
    </row>
    <row r="15" spans="1:4" x14ac:dyDescent="0.15">
      <c r="A15" s="10">
        <v>2009</v>
      </c>
      <c r="B15" s="8">
        <v>18.399999999999999</v>
      </c>
      <c r="C15" s="8">
        <v>17.5</v>
      </c>
      <c r="D15" s="8">
        <v>7.9</v>
      </c>
    </row>
    <row r="16" spans="1:4" x14ac:dyDescent="0.15">
      <c r="A16" s="10">
        <v>2010</v>
      </c>
      <c r="B16" s="8">
        <v>18.8</v>
      </c>
      <c r="C16" s="8">
        <v>16.899999999999999</v>
      </c>
      <c r="D16" s="8">
        <v>8.4</v>
      </c>
    </row>
    <row r="17" spans="1:4" x14ac:dyDescent="0.15">
      <c r="A17" s="10">
        <v>2011</v>
      </c>
      <c r="B17" s="8">
        <v>19.5</v>
      </c>
      <c r="C17" s="8">
        <v>17</v>
      </c>
      <c r="D17" s="8">
        <v>8.9</v>
      </c>
    </row>
    <row r="18" spans="1:4" x14ac:dyDescent="0.15">
      <c r="A18" s="10">
        <v>2012</v>
      </c>
      <c r="B18" s="8">
        <v>19.399999999999999</v>
      </c>
      <c r="C18" s="8">
        <v>16</v>
      </c>
      <c r="D18" s="8">
        <v>8.6999999999999993</v>
      </c>
    </row>
    <row r="19" spans="1:4" x14ac:dyDescent="0.15">
      <c r="A19" s="10">
        <v>2013</v>
      </c>
      <c r="B19" s="8">
        <v>19.899999999999999</v>
      </c>
      <c r="C19" s="8">
        <v>19.2</v>
      </c>
      <c r="D19" s="8">
        <v>7.6</v>
      </c>
    </row>
    <row r="20" spans="1:4" x14ac:dyDescent="0.15">
      <c r="A20" s="10">
        <v>2014</v>
      </c>
      <c r="B20" s="8">
        <v>20.5</v>
      </c>
      <c r="C20" s="8">
        <v>18.7</v>
      </c>
      <c r="D20" s="8">
        <v>8.3000000000000007</v>
      </c>
    </row>
    <row r="21" spans="1:4" x14ac:dyDescent="0.15">
      <c r="A21" s="10">
        <v>2015</v>
      </c>
      <c r="B21" s="8">
        <v>21.1</v>
      </c>
      <c r="C21" s="8">
        <v>17.600000000000001</v>
      </c>
      <c r="D21" s="8">
        <v>8.5</v>
      </c>
    </row>
    <row r="22" spans="1:4" x14ac:dyDescent="0.15">
      <c r="A22" s="10">
        <v>2016</v>
      </c>
      <c r="B22" s="8">
        <v>21.4</v>
      </c>
      <c r="C22" s="8">
        <v>19.2</v>
      </c>
      <c r="D22" s="8">
        <v>8.4</v>
      </c>
    </row>
    <row r="23" spans="1:4" x14ac:dyDescent="0.15">
      <c r="A23" s="10">
        <v>2017</v>
      </c>
      <c r="B23" s="8">
        <v>21.9</v>
      </c>
      <c r="C23" s="8">
        <v>18.3</v>
      </c>
      <c r="D23" s="8">
        <v>8.4</v>
      </c>
    </row>
    <row r="24" spans="1:4" x14ac:dyDescent="0.15">
      <c r="A24" s="10">
        <v>2018</v>
      </c>
      <c r="B24" s="8">
        <v>21.5</v>
      </c>
      <c r="C24" s="8">
        <v>18.3</v>
      </c>
      <c r="D24" s="8">
        <v>9.1</v>
      </c>
    </row>
    <row r="25" spans="1:4" x14ac:dyDescent="0.15">
      <c r="A25" s="10">
        <v>2019</v>
      </c>
      <c r="B25" s="8">
        <v>22.2</v>
      </c>
      <c r="C25" s="8">
        <v>21.7</v>
      </c>
      <c r="D25" s="8">
        <v>8.6999999999999993</v>
      </c>
    </row>
    <row r="26" spans="1:4" x14ac:dyDescent="0.15">
      <c r="A26" s="10">
        <v>2020</v>
      </c>
      <c r="B26" s="8">
        <v>23.6</v>
      </c>
      <c r="C26" s="8">
        <v>21.1</v>
      </c>
      <c r="D26" s="8">
        <v>8.6</v>
      </c>
    </row>
    <row r="27" spans="1:4" x14ac:dyDescent="0.15">
      <c r="A27" s="11" t="s">
        <v>32</v>
      </c>
      <c r="B27" s="12">
        <v>24.9</v>
      </c>
      <c r="C27" s="12">
        <v>20.8</v>
      </c>
      <c r="D27" s="12">
        <v>7.7</v>
      </c>
    </row>
    <row r="29" spans="1:4" ht="90" customHeight="1" x14ac:dyDescent="0.15">
      <c r="A29" s="13" t="s">
        <v>36</v>
      </c>
      <c r="B29" s="13"/>
      <c r="C29" s="13"/>
      <c r="D29" s="13"/>
    </row>
    <row r="31" spans="1:4" ht="41" customHeight="1" x14ac:dyDescent="0.15">
      <c r="A31" s="13" t="s">
        <v>37</v>
      </c>
      <c r="B31" s="13"/>
      <c r="C31" s="13"/>
      <c r="D31" s="13"/>
    </row>
    <row r="32" spans="1:4" x14ac:dyDescent="0.15">
      <c r="A32" s="8" t="s">
        <v>38</v>
      </c>
    </row>
  </sheetData>
  <mergeCells count="2">
    <mergeCell ref="A29:D29"/>
    <mergeCell ref="A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DF18-6B66-4F91-B9EA-B5A1A43837A9}">
  <dimension ref="A1:V29"/>
  <sheetViews>
    <sheetView workbookViewId="0">
      <selection activeCell="S3" sqref="S3:V29"/>
    </sheetView>
  </sheetViews>
  <sheetFormatPr baseColWidth="10" defaultColWidth="8.83203125" defaultRowHeight="15" x14ac:dyDescent="0.2"/>
  <cols>
    <col min="1" max="1" width="9.6640625" bestFit="1" customWidth="1"/>
    <col min="19" max="19" width="24.33203125" bestFit="1" customWidth="1"/>
    <col min="20" max="22" width="22.6640625" customWidth="1"/>
  </cols>
  <sheetData>
    <row r="1" spans="1:22" x14ac:dyDescent="0.2">
      <c r="A1" t="s">
        <v>33</v>
      </c>
    </row>
    <row r="2" spans="1:22" x14ac:dyDescent="0.2">
      <c r="A2" t="s">
        <v>34</v>
      </c>
    </row>
    <row r="3" spans="1:22" x14ac:dyDescent="0.2">
      <c r="A3" s="5">
        <v>45516</v>
      </c>
      <c r="S3" s="6" t="s">
        <v>35</v>
      </c>
    </row>
    <row r="4" spans="1:22" x14ac:dyDescent="0.2">
      <c r="A4" t="s">
        <v>5</v>
      </c>
      <c r="E4" t="s">
        <v>6</v>
      </c>
      <c r="I4" t="s">
        <v>7</v>
      </c>
      <c r="M4" t="s">
        <v>8</v>
      </c>
    </row>
    <row r="5" spans="1:22" ht="32" x14ac:dyDescent="0.2">
      <c r="A5" t="s">
        <v>0</v>
      </c>
      <c r="B5" t="s">
        <v>1</v>
      </c>
      <c r="C5" t="s">
        <v>2</v>
      </c>
      <c r="E5" t="s">
        <v>0</v>
      </c>
      <c r="F5" t="s">
        <v>1</v>
      </c>
      <c r="G5" t="s">
        <v>2</v>
      </c>
      <c r="I5" t="s">
        <v>0</v>
      </c>
      <c r="J5" t="s">
        <v>1</v>
      </c>
      <c r="K5" t="s">
        <v>2</v>
      </c>
      <c r="M5" t="s">
        <v>0</v>
      </c>
      <c r="N5" t="s">
        <v>1</v>
      </c>
      <c r="O5" t="s">
        <v>2</v>
      </c>
      <c r="S5" s="3" t="s">
        <v>27</v>
      </c>
      <c r="T5" s="2" t="s">
        <v>28</v>
      </c>
      <c r="U5" s="2" t="s">
        <v>29</v>
      </c>
      <c r="V5" s="2" t="s">
        <v>30</v>
      </c>
    </row>
    <row r="6" spans="1:22" x14ac:dyDescent="0.2">
      <c r="A6" t="s">
        <v>31</v>
      </c>
      <c r="B6">
        <v>15.3</v>
      </c>
      <c r="C6" s="1">
        <v>1.9800000000000002E-2</v>
      </c>
      <c r="E6" t="s">
        <v>3</v>
      </c>
      <c r="F6">
        <v>8</v>
      </c>
      <c r="G6" s="1">
        <v>1.3899999999999999E-2</v>
      </c>
      <c r="I6" t="s">
        <v>3</v>
      </c>
      <c r="J6">
        <v>16.5</v>
      </c>
      <c r="K6" s="1">
        <v>1.8800000000000001E-2</v>
      </c>
      <c r="M6" t="s">
        <v>3</v>
      </c>
      <c r="N6">
        <v>15.1</v>
      </c>
      <c r="O6" s="1">
        <v>4.02E-2</v>
      </c>
      <c r="S6" s="4" t="str">
        <f>A6</f>
        <v>Prior Model Years</v>
      </c>
      <c r="T6" s="3">
        <f>J6</f>
        <v>16.5</v>
      </c>
      <c r="U6" s="3">
        <f>N6</f>
        <v>15.1</v>
      </c>
      <c r="V6" s="3">
        <f>F6</f>
        <v>8</v>
      </c>
    </row>
    <row r="7" spans="1:22" x14ac:dyDescent="0.2">
      <c r="A7">
        <v>1999</v>
      </c>
      <c r="B7">
        <v>15.3</v>
      </c>
      <c r="C7" s="1">
        <v>2.1100000000000001E-2</v>
      </c>
      <c r="E7">
        <v>1999</v>
      </c>
      <c r="F7">
        <v>8.5</v>
      </c>
      <c r="G7" s="1">
        <v>2.1399999999999999E-2</v>
      </c>
      <c r="I7">
        <v>1999</v>
      </c>
      <c r="J7">
        <v>16</v>
      </c>
      <c r="K7" s="1">
        <v>2.4E-2</v>
      </c>
      <c r="M7">
        <v>1999</v>
      </c>
      <c r="N7">
        <v>14.4</v>
      </c>
      <c r="O7" s="1">
        <v>7.5499999999999998E-2</v>
      </c>
      <c r="S7" s="4">
        <f t="shared" ref="S7:S29" si="0">A7</f>
        <v>1999</v>
      </c>
      <c r="T7" s="3">
        <f t="shared" ref="T7:T29" si="1">J7</f>
        <v>16</v>
      </c>
      <c r="U7" s="3">
        <f t="shared" ref="U7:U29" si="2">N7</f>
        <v>14.4</v>
      </c>
      <c r="V7" s="3">
        <f t="shared" ref="V7:V29" si="3">F7</f>
        <v>8.5</v>
      </c>
    </row>
    <row r="8" spans="1:22" x14ac:dyDescent="0.2">
      <c r="A8">
        <v>2000</v>
      </c>
      <c r="B8">
        <v>15.9</v>
      </c>
      <c r="C8" s="1">
        <v>2.0500000000000001E-2</v>
      </c>
      <c r="E8">
        <v>2000</v>
      </c>
      <c r="F8">
        <v>8.3000000000000007</v>
      </c>
      <c r="G8" s="1">
        <v>2.5700000000000001E-2</v>
      </c>
      <c r="I8">
        <v>2000</v>
      </c>
      <c r="J8">
        <v>16.7</v>
      </c>
      <c r="K8" s="1">
        <v>1.4999999999999999E-2</v>
      </c>
      <c r="M8">
        <v>2000</v>
      </c>
      <c r="N8">
        <v>15.8</v>
      </c>
      <c r="O8" s="1">
        <v>9.1499999999999998E-2</v>
      </c>
      <c r="S8" s="4">
        <f t="shared" si="0"/>
        <v>2000</v>
      </c>
      <c r="T8" s="3">
        <f t="shared" si="1"/>
        <v>16.7</v>
      </c>
      <c r="U8" s="3">
        <f t="shared" si="2"/>
        <v>15.8</v>
      </c>
      <c r="V8" s="3">
        <f t="shared" si="3"/>
        <v>8.3000000000000007</v>
      </c>
    </row>
    <row r="9" spans="1:22" x14ac:dyDescent="0.2">
      <c r="A9">
        <v>2001</v>
      </c>
      <c r="B9">
        <v>16.3</v>
      </c>
      <c r="C9" s="1">
        <v>2.1000000000000001E-2</v>
      </c>
      <c r="E9">
        <v>2001</v>
      </c>
      <c r="F9">
        <v>8.6</v>
      </c>
      <c r="G9" s="1">
        <v>2.7699999999999999E-2</v>
      </c>
      <c r="I9">
        <v>2001</v>
      </c>
      <c r="J9">
        <v>17.100000000000001</v>
      </c>
      <c r="K9" s="1">
        <v>1.7000000000000001E-2</v>
      </c>
      <c r="M9">
        <v>2001</v>
      </c>
      <c r="N9">
        <v>14.6</v>
      </c>
      <c r="O9" s="1">
        <v>6.6400000000000001E-2</v>
      </c>
      <c r="S9" s="4">
        <f t="shared" si="0"/>
        <v>2001</v>
      </c>
      <c r="T9" s="3">
        <f t="shared" si="1"/>
        <v>17.100000000000001</v>
      </c>
      <c r="U9" s="3">
        <f t="shared" si="2"/>
        <v>14.6</v>
      </c>
      <c r="V9" s="3">
        <f t="shared" si="3"/>
        <v>8.6</v>
      </c>
    </row>
    <row r="10" spans="1:22" x14ac:dyDescent="0.2">
      <c r="A10">
        <v>2002</v>
      </c>
      <c r="B10">
        <v>16</v>
      </c>
      <c r="C10" s="1">
        <v>1.2999999999999999E-2</v>
      </c>
      <c r="E10">
        <v>2002</v>
      </c>
      <c r="F10">
        <v>8.8000000000000007</v>
      </c>
      <c r="G10" s="1">
        <v>3.6600000000000001E-2</v>
      </c>
      <c r="I10">
        <v>2002</v>
      </c>
      <c r="J10">
        <v>16.600000000000001</v>
      </c>
      <c r="K10" s="1">
        <v>1.7100000000000001E-2</v>
      </c>
      <c r="M10">
        <v>2002</v>
      </c>
      <c r="N10">
        <v>14.2</v>
      </c>
      <c r="O10" s="1">
        <v>5.2999999999999999E-2</v>
      </c>
      <c r="S10" s="4">
        <f t="shared" si="0"/>
        <v>2002</v>
      </c>
      <c r="T10" s="3">
        <f t="shared" si="1"/>
        <v>16.600000000000001</v>
      </c>
      <c r="U10" s="3">
        <f t="shared" si="2"/>
        <v>14.2</v>
      </c>
      <c r="V10" s="3">
        <f t="shared" si="3"/>
        <v>8.8000000000000007</v>
      </c>
    </row>
    <row r="11" spans="1:22" x14ac:dyDescent="0.2">
      <c r="A11">
        <v>2003</v>
      </c>
      <c r="B11">
        <v>16.600000000000001</v>
      </c>
      <c r="C11" s="1">
        <v>1.43E-2</v>
      </c>
      <c r="E11">
        <v>2003</v>
      </c>
      <c r="F11">
        <v>9.1</v>
      </c>
      <c r="G11" s="1">
        <v>3.7100000000000001E-2</v>
      </c>
      <c r="I11">
        <v>2003</v>
      </c>
      <c r="J11">
        <v>17.100000000000001</v>
      </c>
      <c r="K11" s="1">
        <v>1.6500000000000001E-2</v>
      </c>
      <c r="M11">
        <v>2003</v>
      </c>
      <c r="N11">
        <v>15.9</v>
      </c>
      <c r="O11" s="1">
        <v>9.2999999999999999E-2</v>
      </c>
      <c r="S11" s="4">
        <f t="shared" si="0"/>
        <v>2003</v>
      </c>
      <c r="T11" s="3">
        <f t="shared" si="1"/>
        <v>17.100000000000001</v>
      </c>
      <c r="U11" s="3">
        <f t="shared" si="2"/>
        <v>15.9</v>
      </c>
      <c r="V11" s="3">
        <f t="shared" si="3"/>
        <v>9.1</v>
      </c>
    </row>
    <row r="12" spans="1:22" x14ac:dyDescent="0.2">
      <c r="A12">
        <v>2004</v>
      </c>
      <c r="B12">
        <v>16.3</v>
      </c>
      <c r="C12" s="1">
        <v>1.26E-2</v>
      </c>
      <c r="E12">
        <v>2004</v>
      </c>
      <c r="F12">
        <v>8.5</v>
      </c>
      <c r="G12" s="1">
        <v>1.2699999999999999E-2</v>
      </c>
      <c r="I12">
        <v>2004</v>
      </c>
      <c r="J12">
        <v>16.7</v>
      </c>
      <c r="K12" s="1">
        <v>1.26E-2</v>
      </c>
      <c r="M12">
        <v>2004</v>
      </c>
      <c r="N12">
        <v>15.5</v>
      </c>
      <c r="O12" s="1">
        <v>3.39E-2</v>
      </c>
      <c r="S12" s="4">
        <f t="shared" si="0"/>
        <v>2004</v>
      </c>
      <c r="T12" s="3">
        <f t="shared" si="1"/>
        <v>16.7</v>
      </c>
      <c r="U12" s="3">
        <f t="shared" si="2"/>
        <v>15.5</v>
      </c>
      <c r="V12" s="3">
        <f t="shared" si="3"/>
        <v>8.5</v>
      </c>
    </row>
    <row r="13" spans="1:22" x14ac:dyDescent="0.2">
      <c r="A13">
        <v>2005</v>
      </c>
      <c r="B13">
        <v>17.2</v>
      </c>
      <c r="C13" s="1">
        <v>1.8599999999999998E-2</v>
      </c>
      <c r="E13">
        <v>2005</v>
      </c>
      <c r="F13">
        <v>8.5</v>
      </c>
      <c r="G13" s="1">
        <v>3.15E-2</v>
      </c>
      <c r="I13">
        <v>2005</v>
      </c>
      <c r="J13">
        <v>17.8</v>
      </c>
      <c r="K13" s="1">
        <v>1.54E-2</v>
      </c>
      <c r="M13">
        <v>2005</v>
      </c>
      <c r="N13">
        <v>16.5</v>
      </c>
      <c r="O13" s="1">
        <v>6.2199999999999998E-2</v>
      </c>
      <c r="S13" s="4">
        <f t="shared" si="0"/>
        <v>2005</v>
      </c>
      <c r="T13" s="3">
        <f t="shared" si="1"/>
        <v>17.8</v>
      </c>
      <c r="U13" s="3">
        <f t="shared" si="2"/>
        <v>16.5</v>
      </c>
      <c r="V13" s="3">
        <f t="shared" si="3"/>
        <v>8.5</v>
      </c>
    </row>
    <row r="14" spans="1:22" x14ac:dyDescent="0.2">
      <c r="A14">
        <v>2006</v>
      </c>
      <c r="B14">
        <v>17.100000000000001</v>
      </c>
      <c r="C14" s="1">
        <v>2.69E-2</v>
      </c>
      <c r="E14">
        <v>2006</v>
      </c>
      <c r="F14">
        <v>8.6999999999999993</v>
      </c>
      <c r="G14" s="1">
        <v>2.0299999999999999E-2</v>
      </c>
      <c r="I14">
        <v>2006</v>
      </c>
      <c r="J14">
        <v>17.899999999999999</v>
      </c>
      <c r="K14" s="1">
        <v>2.7799999999999998E-2</v>
      </c>
      <c r="M14">
        <v>2006</v>
      </c>
      <c r="N14">
        <v>15.5</v>
      </c>
      <c r="O14" s="1">
        <v>4.0599999999999997E-2</v>
      </c>
      <c r="S14" s="4">
        <f t="shared" si="0"/>
        <v>2006</v>
      </c>
      <c r="T14" s="3">
        <f t="shared" si="1"/>
        <v>17.899999999999999</v>
      </c>
      <c r="U14" s="3">
        <f t="shared" si="2"/>
        <v>15.5</v>
      </c>
      <c r="V14" s="3">
        <f t="shared" si="3"/>
        <v>8.6999999999999993</v>
      </c>
    </row>
    <row r="15" spans="1:22" x14ac:dyDescent="0.2">
      <c r="A15">
        <v>2007</v>
      </c>
      <c r="B15">
        <v>17.7</v>
      </c>
      <c r="C15" s="1">
        <v>2.9000000000000001E-2</v>
      </c>
      <c r="E15">
        <v>2007</v>
      </c>
      <c r="F15">
        <v>8</v>
      </c>
      <c r="G15" s="1">
        <v>2.2700000000000001E-2</v>
      </c>
      <c r="I15">
        <v>2007</v>
      </c>
      <c r="J15">
        <v>18.8</v>
      </c>
      <c r="K15" s="1">
        <v>2.7E-2</v>
      </c>
      <c r="M15">
        <v>2007</v>
      </c>
      <c r="N15">
        <v>16.2</v>
      </c>
      <c r="O15" s="1">
        <v>4.7600000000000003E-2</v>
      </c>
      <c r="S15" s="4">
        <f t="shared" si="0"/>
        <v>2007</v>
      </c>
      <c r="T15" s="3">
        <f t="shared" si="1"/>
        <v>18.8</v>
      </c>
      <c r="U15" s="3">
        <f t="shared" si="2"/>
        <v>16.2</v>
      </c>
      <c r="V15" s="3">
        <f t="shared" si="3"/>
        <v>8</v>
      </c>
    </row>
    <row r="16" spans="1:22" x14ac:dyDescent="0.2">
      <c r="A16">
        <v>2008</v>
      </c>
      <c r="B16">
        <v>17.7</v>
      </c>
      <c r="C16" s="1">
        <v>1.6500000000000001E-2</v>
      </c>
      <c r="E16">
        <v>2008</v>
      </c>
      <c r="F16">
        <v>8.5</v>
      </c>
      <c r="G16" s="1">
        <v>1.95E-2</v>
      </c>
      <c r="I16">
        <v>2008</v>
      </c>
      <c r="J16">
        <v>18.2</v>
      </c>
      <c r="K16" s="1">
        <v>1.61E-2</v>
      </c>
      <c r="M16">
        <v>2008</v>
      </c>
      <c r="N16">
        <v>16.899999999999999</v>
      </c>
      <c r="O16" s="1">
        <v>4.82E-2</v>
      </c>
      <c r="S16" s="4">
        <f t="shared" si="0"/>
        <v>2008</v>
      </c>
      <c r="T16" s="3">
        <f t="shared" si="1"/>
        <v>18.2</v>
      </c>
      <c r="U16" s="3">
        <f t="shared" si="2"/>
        <v>16.899999999999999</v>
      </c>
      <c r="V16" s="3">
        <f t="shared" si="3"/>
        <v>8.5</v>
      </c>
    </row>
    <row r="17" spans="1:22" x14ac:dyDescent="0.2">
      <c r="A17">
        <v>2009</v>
      </c>
      <c r="B17">
        <v>17.899999999999999</v>
      </c>
      <c r="C17" s="1">
        <v>1.8700000000000001E-2</v>
      </c>
      <c r="E17">
        <v>2009</v>
      </c>
      <c r="F17">
        <v>7.9</v>
      </c>
      <c r="G17" s="1">
        <v>4.3099999999999999E-2</v>
      </c>
      <c r="I17">
        <v>2009</v>
      </c>
      <c r="J17">
        <v>18.399999999999999</v>
      </c>
      <c r="K17" s="1">
        <v>1.9800000000000002E-2</v>
      </c>
      <c r="M17">
        <v>2009</v>
      </c>
      <c r="N17">
        <v>17.5</v>
      </c>
      <c r="O17" s="1">
        <v>6.3E-2</v>
      </c>
      <c r="S17" s="4">
        <f t="shared" si="0"/>
        <v>2009</v>
      </c>
      <c r="T17" s="3">
        <f t="shared" si="1"/>
        <v>18.399999999999999</v>
      </c>
      <c r="U17" s="3">
        <f t="shared" si="2"/>
        <v>17.5</v>
      </c>
      <c r="V17" s="3">
        <f t="shared" si="3"/>
        <v>7.9</v>
      </c>
    </row>
    <row r="18" spans="1:22" x14ac:dyDescent="0.2">
      <c r="A18">
        <v>2010</v>
      </c>
      <c r="B18">
        <v>18.3</v>
      </c>
      <c r="C18" s="1">
        <v>0.01</v>
      </c>
      <c r="E18">
        <v>2010</v>
      </c>
      <c r="F18">
        <v>8.4</v>
      </c>
      <c r="G18" s="1">
        <v>3.4200000000000001E-2</v>
      </c>
      <c r="I18">
        <v>2010</v>
      </c>
      <c r="J18">
        <v>18.8</v>
      </c>
      <c r="K18" s="1">
        <v>1.2999999999999999E-2</v>
      </c>
      <c r="M18">
        <v>2010</v>
      </c>
      <c r="N18">
        <v>16.899999999999999</v>
      </c>
      <c r="O18" s="1">
        <v>8.0699999999999994E-2</v>
      </c>
      <c r="S18" s="4">
        <f t="shared" si="0"/>
        <v>2010</v>
      </c>
      <c r="T18" s="3">
        <f t="shared" si="1"/>
        <v>18.8</v>
      </c>
      <c r="U18" s="3">
        <f t="shared" si="2"/>
        <v>16.899999999999999</v>
      </c>
      <c r="V18" s="3">
        <f t="shared" si="3"/>
        <v>8.4</v>
      </c>
    </row>
    <row r="19" spans="1:22" x14ac:dyDescent="0.2">
      <c r="A19">
        <v>2011</v>
      </c>
      <c r="B19">
        <v>18.8</v>
      </c>
      <c r="C19" s="1">
        <v>1.7299999999999999E-2</v>
      </c>
      <c r="E19">
        <v>2011</v>
      </c>
      <c r="F19">
        <v>8.9</v>
      </c>
      <c r="G19" s="1">
        <v>2.7199999999999998E-2</v>
      </c>
      <c r="I19">
        <v>2011</v>
      </c>
      <c r="J19">
        <v>19.5</v>
      </c>
      <c r="K19" s="1">
        <v>2.3699999999999999E-2</v>
      </c>
      <c r="M19">
        <v>2011</v>
      </c>
      <c r="N19">
        <v>17</v>
      </c>
      <c r="O19" s="1">
        <v>6.1100000000000002E-2</v>
      </c>
      <c r="S19" s="4">
        <f t="shared" si="0"/>
        <v>2011</v>
      </c>
      <c r="T19" s="3">
        <f t="shared" si="1"/>
        <v>19.5</v>
      </c>
      <c r="U19" s="3">
        <f t="shared" si="2"/>
        <v>17</v>
      </c>
      <c r="V19" s="3">
        <f t="shared" si="3"/>
        <v>8.9</v>
      </c>
    </row>
    <row r="20" spans="1:22" x14ac:dyDescent="0.2">
      <c r="A20">
        <v>2012</v>
      </c>
      <c r="B20">
        <v>18.600000000000001</v>
      </c>
      <c r="C20" s="1">
        <v>1.5800000000000002E-2</v>
      </c>
      <c r="E20">
        <v>2012</v>
      </c>
      <c r="F20">
        <v>8.6999999999999993</v>
      </c>
      <c r="G20" s="1">
        <v>2.4799999999999999E-2</v>
      </c>
      <c r="I20">
        <v>2012</v>
      </c>
      <c r="J20">
        <v>19.399999999999999</v>
      </c>
      <c r="K20" s="1">
        <v>1.46E-2</v>
      </c>
      <c r="M20">
        <v>2012</v>
      </c>
      <c r="N20">
        <v>16</v>
      </c>
      <c r="O20" s="1">
        <v>3.5900000000000001E-2</v>
      </c>
      <c r="S20" s="4">
        <f t="shared" si="0"/>
        <v>2012</v>
      </c>
      <c r="T20" s="3">
        <f t="shared" si="1"/>
        <v>19.399999999999999</v>
      </c>
      <c r="U20" s="3">
        <f t="shared" si="2"/>
        <v>16</v>
      </c>
      <c r="V20" s="3">
        <f t="shared" si="3"/>
        <v>8.6999999999999993</v>
      </c>
    </row>
    <row r="21" spans="1:22" x14ac:dyDescent="0.2">
      <c r="A21">
        <v>2013</v>
      </c>
      <c r="B21">
        <v>19.399999999999999</v>
      </c>
      <c r="C21" s="1">
        <v>2.3900000000000001E-2</v>
      </c>
      <c r="E21">
        <v>2013</v>
      </c>
      <c r="F21">
        <v>7.6</v>
      </c>
      <c r="G21" s="1">
        <v>2.23E-2</v>
      </c>
      <c r="I21">
        <v>2013</v>
      </c>
      <c r="J21">
        <v>19.899999999999999</v>
      </c>
      <c r="K21" s="1">
        <v>2.5499999999999998E-2</v>
      </c>
      <c r="M21">
        <v>2013</v>
      </c>
      <c r="N21">
        <v>19.2</v>
      </c>
      <c r="O21" s="1">
        <v>4.65E-2</v>
      </c>
      <c r="S21" s="4">
        <f t="shared" si="0"/>
        <v>2013</v>
      </c>
      <c r="T21" s="3">
        <f t="shared" si="1"/>
        <v>19.899999999999999</v>
      </c>
      <c r="U21" s="3">
        <f t="shared" si="2"/>
        <v>19.2</v>
      </c>
      <c r="V21" s="3">
        <f t="shared" si="3"/>
        <v>7.6</v>
      </c>
    </row>
    <row r="22" spans="1:22" x14ac:dyDescent="0.2">
      <c r="A22">
        <v>2014</v>
      </c>
      <c r="B22">
        <v>19.899999999999999</v>
      </c>
      <c r="C22" s="1">
        <v>9.9000000000000008E-3</v>
      </c>
      <c r="E22">
        <v>2014</v>
      </c>
      <c r="F22">
        <v>8.3000000000000007</v>
      </c>
      <c r="G22" s="1">
        <v>2.1499999999999998E-2</v>
      </c>
      <c r="I22">
        <v>2014</v>
      </c>
      <c r="J22">
        <v>20.5</v>
      </c>
      <c r="K22" s="1">
        <v>8.8000000000000005E-3</v>
      </c>
      <c r="M22">
        <v>2014</v>
      </c>
      <c r="N22">
        <v>18.7</v>
      </c>
      <c r="O22" s="1">
        <v>4.4600000000000001E-2</v>
      </c>
      <c r="S22" s="4">
        <f t="shared" si="0"/>
        <v>2014</v>
      </c>
      <c r="T22" s="3">
        <f t="shared" si="1"/>
        <v>20.5</v>
      </c>
      <c r="U22" s="3">
        <f t="shared" si="2"/>
        <v>18.7</v>
      </c>
      <c r="V22" s="3">
        <f t="shared" si="3"/>
        <v>8.3000000000000007</v>
      </c>
    </row>
    <row r="23" spans="1:22" x14ac:dyDescent="0.2">
      <c r="A23">
        <v>2015</v>
      </c>
      <c r="B23">
        <v>20.100000000000001</v>
      </c>
      <c r="C23" s="1">
        <v>9.5999999999999992E-3</v>
      </c>
      <c r="E23">
        <v>2015</v>
      </c>
      <c r="F23">
        <v>8.5</v>
      </c>
      <c r="G23" s="1">
        <v>2.12E-2</v>
      </c>
      <c r="I23">
        <v>2015</v>
      </c>
      <c r="J23">
        <v>21.1</v>
      </c>
      <c r="K23" s="1">
        <v>1.11E-2</v>
      </c>
      <c r="M23">
        <v>2015</v>
      </c>
      <c r="N23">
        <v>17.600000000000001</v>
      </c>
      <c r="O23" s="1">
        <v>4.6899999999999997E-2</v>
      </c>
      <c r="S23" s="4">
        <f t="shared" si="0"/>
        <v>2015</v>
      </c>
      <c r="T23" s="3">
        <f t="shared" si="1"/>
        <v>21.1</v>
      </c>
      <c r="U23" s="3">
        <f t="shared" si="2"/>
        <v>17.600000000000001</v>
      </c>
      <c r="V23" s="3">
        <f t="shared" si="3"/>
        <v>8.5</v>
      </c>
    </row>
    <row r="24" spans="1:22" x14ac:dyDescent="0.2">
      <c r="A24">
        <v>2016</v>
      </c>
      <c r="B24">
        <v>20.5</v>
      </c>
      <c r="C24" s="1">
        <v>9.1000000000000004E-3</v>
      </c>
      <c r="E24">
        <v>2016</v>
      </c>
      <c r="F24">
        <v>8.4</v>
      </c>
      <c r="G24" s="1">
        <v>1.1900000000000001E-2</v>
      </c>
      <c r="I24">
        <v>2016</v>
      </c>
      <c r="J24">
        <v>21.4</v>
      </c>
      <c r="K24" s="1">
        <v>1.0500000000000001E-2</v>
      </c>
      <c r="M24">
        <v>2016</v>
      </c>
      <c r="N24">
        <v>19.2</v>
      </c>
      <c r="O24" s="1">
        <v>4.6600000000000003E-2</v>
      </c>
      <c r="S24" s="4">
        <f t="shared" si="0"/>
        <v>2016</v>
      </c>
      <c r="T24" s="3">
        <f t="shared" si="1"/>
        <v>21.4</v>
      </c>
      <c r="U24" s="3">
        <f t="shared" si="2"/>
        <v>19.2</v>
      </c>
      <c r="V24" s="3">
        <f t="shared" si="3"/>
        <v>8.4</v>
      </c>
    </row>
    <row r="25" spans="1:22" x14ac:dyDescent="0.2">
      <c r="A25">
        <v>2017</v>
      </c>
      <c r="B25">
        <v>20.5</v>
      </c>
      <c r="C25" s="1">
        <v>8.6E-3</v>
      </c>
      <c r="E25">
        <v>2018</v>
      </c>
      <c r="F25">
        <v>8.4</v>
      </c>
      <c r="G25" s="1">
        <v>1.14E-2</v>
      </c>
      <c r="I25">
        <v>2018</v>
      </c>
      <c r="J25">
        <v>21.9</v>
      </c>
      <c r="K25" s="1">
        <v>1.3299999999999999E-2</v>
      </c>
      <c r="M25">
        <v>2018</v>
      </c>
      <c r="N25">
        <v>18.3</v>
      </c>
      <c r="O25" s="1">
        <v>2.2800000000000001E-2</v>
      </c>
      <c r="S25" s="4">
        <f t="shared" si="0"/>
        <v>2017</v>
      </c>
      <c r="T25" s="3">
        <f t="shared" si="1"/>
        <v>21.9</v>
      </c>
      <c r="U25" s="3">
        <f t="shared" si="2"/>
        <v>18.3</v>
      </c>
      <c r="V25" s="3">
        <f t="shared" si="3"/>
        <v>8.4</v>
      </c>
    </row>
    <row r="26" spans="1:22" x14ac:dyDescent="0.2">
      <c r="A26">
        <v>2018</v>
      </c>
      <c r="B26">
        <v>20.9</v>
      </c>
      <c r="C26" s="1">
        <v>1.4999999999999999E-2</v>
      </c>
      <c r="E26">
        <v>2017</v>
      </c>
      <c r="F26">
        <v>9.1</v>
      </c>
      <c r="G26" s="1">
        <v>1.84E-2</v>
      </c>
      <c r="I26">
        <v>2017</v>
      </c>
      <c r="J26">
        <v>21.5</v>
      </c>
      <c r="K26" s="1">
        <v>1.11E-2</v>
      </c>
      <c r="M26">
        <v>2017</v>
      </c>
      <c r="N26">
        <v>18.3</v>
      </c>
      <c r="O26" s="1">
        <v>2.76E-2</v>
      </c>
      <c r="S26" s="4">
        <f t="shared" si="0"/>
        <v>2018</v>
      </c>
      <c r="T26" s="3">
        <f t="shared" si="1"/>
        <v>21.5</v>
      </c>
      <c r="U26" s="3">
        <f t="shared" si="2"/>
        <v>18.3</v>
      </c>
      <c r="V26" s="3">
        <f t="shared" si="3"/>
        <v>9.1</v>
      </c>
    </row>
    <row r="27" spans="1:22" x14ac:dyDescent="0.2">
      <c r="A27">
        <v>2019</v>
      </c>
      <c r="B27">
        <v>21.7</v>
      </c>
      <c r="C27" s="1">
        <v>2.01E-2</v>
      </c>
      <c r="E27">
        <v>2019</v>
      </c>
      <c r="F27">
        <v>8.6999999999999993</v>
      </c>
      <c r="G27" s="1">
        <v>2.1299999999999999E-2</v>
      </c>
      <c r="I27">
        <v>2019</v>
      </c>
      <c r="J27">
        <v>22.2</v>
      </c>
      <c r="K27" s="1">
        <v>1.7000000000000001E-2</v>
      </c>
      <c r="M27">
        <v>2019</v>
      </c>
      <c r="N27">
        <v>21.7</v>
      </c>
      <c r="O27" s="1">
        <v>6.4899999999999999E-2</v>
      </c>
      <c r="S27" s="4">
        <f t="shared" si="0"/>
        <v>2019</v>
      </c>
      <c r="T27" s="3">
        <f t="shared" si="1"/>
        <v>22.2</v>
      </c>
      <c r="U27" s="3">
        <f t="shared" si="2"/>
        <v>21.7</v>
      </c>
      <c r="V27" s="3">
        <f t="shared" si="3"/>
        <v>8.6999999999999993</v>
      </c>
    </row>
    <row r="28" spans="1:22" x14ac:dyDescent="0.2">
      <c r="A28">
        <v>2020</v>
      </c>
      <c r="B28">
        <v>22.7</v>
      </c>
      <c r="C28" s="1">
        <v>1.7999999999999999E-2</v>
      </c>
      <c r="E28">
        <v>2020</v>
      </c>
      <c r="F28">
        <v>8.6</v>
      </c>
      <c r="G28" s="1">
        <v>1.43E-2</v>
      </c>
      <c r="I28">
        <v>2020</v>
      </c>
      <c r="J28">
        <v>23.6</v>
      </c>
      <c r="K28" s="1">
        <v>2.1700000000000001E-2</v>
      </c>
      <c r="M28">
        <v>2020</v>
      </c>
      <c r="N28">
        <v>21.1</v>
      </c>
      <c r="O28" s="1">
        <v>5.4300000000000001E-2</v>
      </c>
      <c r="S28" s="4">
        <f t="shared" si="0"/>
        <v>2020</v>
      </c>
      <c r="T28" s="3">
        <f t="shared" si="1"/>
        <v>23.6</v>
      </c>
      <c r="U28" s="3">
        <f t="shared" si="2"/>
        <v>21.1</v>
      </c>
      <c r="V28" s="3">
        <f t="shared" si="3"/>
        <v>8.6</v>
      </c>
    </row>
    <row r="29" spans="1:22" x14ac:dyDescent="0.2">
      <c r="A29" t="s">
        <v>32</v>
      </c>
      <c r="B29">
        <v>23.7</v>
      </c>
      <c r="C29" s="1">
        <v>5.33E-2</v>
      </c>
      <c r="E29" t="s">
        <v>4</v>
      </c>
      <c r="F29">
        <v>7.7</v>
      </c>
      <c r="G29" s="1">
        <v>1.15E-2</v>
      </c>
      <c r="I29" t="s">
        <v>4</v>
      </c>
      <c r="J29">
        <v>24.9</v>
      </c>
      <c r="K29" s="1">
        <v>5.7099999999999998E-2</v>
      </c>
      <c r="M29" t="s">
        <v>4</v>
      </c>
      <c r="N29">
        <v>20.8</v>
      </c>
      <c r="O29" s="1">
        <v>5.9200000000000003E-2</v>
      </c>
      <c r="S29" s="4" t="str">
        <f t="shared" si="0"/>
        <v>2021-2022</v>
      </c>
      <c r="T29" s="3">
        <f t="shared" si="1"/>
        <v>24.9</v>
      </c>
      <c r="U29" s="3">
        <f t="shared" si="2"/>
        <v>20.8</v>
      </c>
      <c r="V29" s="3">
        <f t="shared" si="3"/>
        <v>7.7</v>
      </c>
    </row>
  </sheetData>
  <sortState xmlns:xlrd2="http://schemas.microsoft.com/office/spreadsheetml/2017/richdata2" ref="S6:V20">
    <sortCondition ref="V6:V2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45FF-64F6-41C4-87BD-AE82DB9F58D7}">
  <dimension ref="A1:E21"/>
  <sheetViews>
    <sheetView workbookViewId="0">
      <selection activeCell="E5" sqref="E5"/>
    </sheetView>
  </sheetViews>
  <sheetFormatPr baseColWidth="10" defaultColWidth="8.83203125" defaultRowHeight="15" x14ac:dyDescent="0.2"/>
  <sheetData>
    <row r="1" spans="1:5" x14ac:dyDescent="0.2">
      <c r="A1" t="s">
        <v>26</v>
      </c>
    </row>
    <row r="5" spans="1:5" x14ac:dyDescent="0.2">
      <c r="A5" t="s">
        <v>6</v>
      </c>
    </row>
    <row r="6" spans="1:5" x14ac:dyDescent="0.2">
      <c r="A6" t="s">
        <v>9</v>
      </c>
      <c r="B6" t="s">
        <v>1</v>
      </c>
      <c r="C6" t="s">
        <v>2</v>
      </c>
      <c r="D6" t="s">
        <v>25</v>
      </c>
    </row>
    <row r="7" spans="1:5" x14ac:dyDescent="0.2">
      <c r="A7" t="s">
        <v>10</v>
      </c>
      <c r="B7">
        <v>12.2</v>
      </c>
      <c r="C7" s="1">
        <v>1.9099999999999999E-2</v>
      </c>
      <c r="D7">
        <v>5000</v>
      </c>
      <c r="E7">
        <f t="shared" ref="E7:E21" si="0">100/B7</f>
        <v>8.1967213114754109</v>
      </c>
    </row>
    <row r="8" spans="1:5" x14ac:dyDescent="0.2">
      <c r="A8" t="s">
        <v>11</v>
      </c>
      <c r="B8">
        <v>11.1</v>
      </c>
      <c r="C8" s="1">
        <v>1.9599999999999999E-2</v>
      </c>
      <c r="D8">
        <f>(6000+8500)/2</f>
        <v>7250</v>
      </c>
      <c r="E8">
        <f t="shared" si="0"/>
        <v>9.0090090090090094</v>
      </c>
    </row>
    <row r="9" spans="1:5" x14ac:dyDescent="0.2">
      <c r="A9" t="s">
        <v>12</v>
      </c>
      <c r="B9">
        <v>11</v>
      </c>
      <c r="C9" s="1">
        <v>1.77E-2</v>
      </c>
      <c r="D9">
        <f>(8500+10000)/2</f>
        <v>9250</v>
      </c>
      <c r="E9">
        <f t="shared" si="0"/>
        <v>9.0909090909090917</v>
      </c>
    </row>
    <row r="10" spans="1:5" x14ac:dyDescent="0.2">
      <c r="A10" t="s">
        <v>13</v>
      </c>
      <c r="B10">
        <v>11</v>
      </c>
      <c r="C10" s="1">
        <v>9.7999999999999997E-3</v>
      </c>
      <c r="D10">
        <f>(10000+14000)/2</f>
        <v>12000</v>
      </c>
      <c r="E10">
        <f t="shared" si="0"/>
        <v>9.0909090909090917</v>
      </c>
    </row>
    <row r="11" spans="1:5" x14ac:dyDescent="0.2">
      <c r="A11" t="s">
        <v>16</v>
      </c>
      <c r="B11">
        <v>10.3</v>
      </c>
      <c r="C11" s="1">
        <v>1.0699999999999999E-2</v>
      </c>
      <c r="D11">
        <f>(14000+16000)/2</f>
        <v>15000</v>
      </c>
      <c r="E11">
        <f t="shared" si="0"/>
        <v>9.7087378640776691</v>
      </c>
    </row>
    <row r="12" spans="1:5" x14ac:dyDescent="0.2">
      <c r="A12" t="s">
        <v>17</v>
      </c>
      <c r="B12">
        <v>9.8000000000000007</v>
      </c>
      <c r="C12" s="1">
        <v>1.0699999999999999E-2</v>
      </c>
      <c r="D12">
        <f>(16000+19500)/2</f>
        <v>17750</v>
      </c>
      <c r="E12">
        <f t="shared" si="0"/>
        <v>10.204081632653061</v>
      </c>
    </row>
    <row r="13" spans="1:5" x14ac:dyDescent="0.2">
      <c r="A13" t="s">
        <v>18</v>
      </c>
      <c r="B13">
        <v>9</v>
      </c>
      <c r="C13" s="1">
        <v>7.6E-3</v>
      </c>
      <c r="D13">
        <f>(19500+26000)/2</f>
        <v>22750</v>
      </c>
      <c r="E13">
        <f t="shared" si="0"/>
        <v>11.111111111111111</v>
      </c>
    </row>
    <row r="14" spans="1:5" x14ac:dyDescent="0.2">
      <c r="A14" t="s">
        <v>19</v>
      </c>
      <c r="B14">
        <v>7.4</v>
      </c>
      <c r="C14" s="1">
        <v>1.2200000000000001E-2</v>
      </c>
      <c r="D14">
        <f>(26000+33000)/2</f>
        <v>29500</v>
      </c>
      <c r="E14">
        <f t="shared" si="0"/>
        <v>13.513513513513512</v>
      </c>
    </row>
    <row r="15" spans="1:5" x14ac:dyDescent="0.2">
      <c r="A15" t="s">
        <v>20</v>
      </c>
      <c r="B15">
        <v>7</v>
      </c>
      <c r="C15" s="1">
        <v>1.09E-2</v>
      </c>
      <c r="D15">
        <f>(33000+40000)/2</f>
        <v>36500</v>
      </c>
      <c r="E15">
        <f t="shared" si="0"/>
        <v>14.285714285714286</v>
      </c>
    </row>
    <row r="16" spans="1:5" x14ac:dyDescent="0.2">
      <c r="A16" t="s">
        <v>21</v>
      </c>
      <c r="B16">
        <v>6.6</v>
      </c>
      <c r="C16" s="1">
        <v>1.46E-2</v>
      </c>
      <c r="D16">
        <f>(40000+50000)/2</f>
        <v>45000</v>
      </c>
      <c r="E16">
        <f t="shared" si="0"/>
        <v>15.151515151515152</v>
      </c>
    </row>
    <row r="17" spans="1:5" x14ac:dyDescent="0.2">
      <c r="A17" t="s">
        <v>22</v>
      </c>
      <c r="B17">
        <v>6.3</v>
      </c>
      <c r="C17" s="1">
        <v>7.4999999999999997E-3</v>
      </c>
      <c r="D17">
        <f>(50000+60000)/2</f>
        <v>55000</v>
      </c>
      <c r="E17">
        <f t="shared" si="0"/>
        <v>15.873015873015873</v>
      </c>
    </row>
    <row r="18" spans="1:5" x14ac:dyDescent="0.2">
      <c r="A18" t="s">
        <v>23</v>
      </c>
      <c r="B18">
        <v>6.5</v>
      </c>
      <c r="C18" s="1">
        <v>4.1000000000000003E-3</v>
      </c>
      <c r="D18">
        <f>(60000+80000)/2</f>
        <v>70000</v>
      </c>
      <c r="E18">
        <f t="shared" si="0"/>
        <v>15.384615384615385</v>
      </c>
    </row>
    <row r="19" spans="1:5" x14ac:dyDescent="0.2">
      <c r="A19" t="s">
        <v>24</v>
      </c>
      <c r="B19">
        <v>5.8</v>
      </c>
      <c r="C19" s="1">
        <v>1.03E-2</v>
      </c>
      <c r="D19">
        <f>(80000+100000)/2</f>
        <v>90000</v>
      </c>
      <c r="E19">
        <f t="shared" si="0"/>
        <v>17.241379310344829</v>
      </c>
    </row>
    <row r="20" spans="1:5" x14ac:dyDescent="0.2">
      <c r="A20" t="s">
        <v>14</v>
      </c>
      <c r="B20">
        <v>5.6</v>
      </c>
      <c r="C20" s="1">
        <v>3.8399999999999997E-2</v>
      </c>
      <c r="D20">
        <f>(100000+130000+8500)/2</f>
        <v>119250</v>
      </c>
      <c r="E20">
        <f t="shared" si="0"/>
        <v>17.857142857142858</v>
      </c>
    </row>
    <row r="21" spans="1:5" x14ac:dyDescent="0.2">
      <c r="A21" t="s">
        <v>15</v>
      </c>
      <c r="B21">
        <v>5.2</v>
      </c>
      <c r="C21" s="1">
        <v>4.58E-2</v>
      </c>
      <c r="D21">
        <f>140000</f>
        <v>140000</v>
      </c>
      <c r="E21">
        <f t="shared" si="0"/>
        <v>19.23076923076923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29A45-CE1A-4208-85E2-93D0357D72D1}">
  <ds:schemaRefs>
    <ds:schemaRef ds:uri="http://www.w3.org/XML/1998/namespace"/>
    <ds:schemaRef ds:uri="a35715f8-87ef-4d3b-947a-233431d15701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f6aed4ac-dd4c-4794-87ed-06fc3a0ee92f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EDC968-A89F-492E-91E8-38A1C5482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30E723-9181-4383-8FC3-DD6F23D7E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6-2</vt:lpstr>
      <vt:lpstr>MPG</vt:lpstr>
      <vt:lpstr>GPM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Greene</dc:creator>
  <cp:lastModifiedBy>Hannah Hocevar</cp:lastModifiedBy>
  <dcterms:created xsi:type="dcterms:W3CDTF">2024-08-12T16:04:14Z</dcterms:created>
  <dcterms:modified xsi:type="dcterms:W3CDTF">2024-11-26T00:53:30Z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