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75" windowWidth="15030" windowHeight="6330" tabRatio="810"/>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 name="Oil Price" sheetId="22" r:id="rId11"/>
  </sheets>
  <definedNames>
    <definedName name="_xlnm.Print_Area" localSheetId="1">'Figure 2'!$A$1:$C$1</definedName>
    <definedName name="_xlnm.Print_Area" localSheetId="2">'Figure 3'!$A$1:$C$1</definedName>
    <definedName name="_xlnm.Print_Area" localSheetId="4">'Table 1'!$A$1:$F$18</definedName>
    <definedName name="_xlnm.Print_Area" localSheetId="5">'Table 2'!$A$1:$E$32</definedName>
    <definedName name="_xlnm.Print_Area" localSheetId="6">'Table 3'!$A$1:$E$30</definedName>
    <definedName name="_xlnm.Print_Area" localSheetId="8">'Table 4'!$A$1:$E$30</definedName>
  </definedNames>
  <calcPr calcId="145621"/>
</workbook>
</file>

<file path=xl/calcChain.xml><?xml version="1.0" encoding="utf-8"?>
<calcChain xmlns="http://schemas.openxmlformats.org/spreadsheetml/2006/main">
  <c r="B5" i="22" l="1"/>
  <c r="E10" i="19" l="1"/>
  <c r="E9" i="19"/>
  <c r="E8" i="19"/>
  <c r="E7" i="19"/>
  <c r="E6" i="19"/>
  <c r="E5" i="19"/>
  <c r="E10" i="18"/>
  <c r="E9" i="18"/>
  <c r="E8" i="18"/>
  <c r="E6" i="18"/>
  <c r="E5" i="18"/>
  <c r="E7" i="18"/>
  <c r="E26" i="4" l="1"/>
  <c r="E25" i="4"/>
  <c r="E24" i="4"/>
  <c r="E18" i="4"/>
  <c r="E17" i="4"/>
  <c r="E16" i="4"/>
  <c r="E14" i="4"/>
  <c r="E13" i="4"/>
  <c r="E12" i="4"/>
  <c r="E10" i="4"/>
  <c r="E9" i="4"/>
  <c r="E8" i="4"/>
  <c r="E6" i="4"/>
  <c r="E5" i="4"/>
  <c r="E4" i="4"/>
  <c r="E30" i="2"/>
  <c r="E29" i="2"/>
  <c r="E28" i="2"/>
  <c r="E26" i="2"/>
  <c r="E25" i="2"/>
  <c r="E24" i="2"/>
  <c r="E22" i="2"/>
  <c r="E21" i="2"/>
  <c r="E20" i="2"/>
  <c r="E18" i="2"/>
  <c r="E17" i="2"/>
  <c r="E16" i="2"/>
  <c r="E14" i="2"/>
  <c r="E13" i="2"/>
  <c r="E12" i="2"/>
  <c r="E10" i="2"/>
  <c r="E9" i="2"/>
  <c r="E8" i="2"/>
  <c r="E6" i="2"/>
  <c r="E5" i="2"/>
  <c r="E4" i="2"/>
  <c r="E30" i="6"/>
  <c r="E26" i="6"/>
  <c r="E22" i="6"/>
  <c r="E18" i="6"/>
  <c r="E14" i="6"/>
  <c r="E10" i="6"/>
  <c r="E9" i="6"/>
  <c r="E8" i="6"/>
  <c r="E6" i="6"/>
  <c r="A27" i="21" l="1"/>
  <c r="A26" i="21"/>
  <c r="A25" i="21" l="1"/>
  <c r="A24" i="21"/>
  <c r="A23" i="21" l="1"/>
  <c r="B23" i="21" l="1"/>
  <c r="A22" i="21"/>
  <c r="B22" i="21" l="1"/>
  <c r="A3" i="21"/>
  <c r="A4" i="21"/>
  <c r="A5" i="21"/>
  <c r="A6" i="21"/>
  <c r="A7" i="21"/>
  <c r="A8" i="21"/>
  <c r="A9" i="21"/>
  <c r="A10" i="21"/>
  <c r="A11" i="21"/>
  <c r="A12" i="21"/>
  <c r="A13" i="21"/>
  <c r="A14" i="21"/>
  <c r="A15" i="21"/>
  <c r="A16" i="21"/>
  <c r="A17" i="21"/>
  <c r="A18" i="21"/>
  <c r="A19" i="21"/>
  <c r="A20" i="21"/>
  <c r="A21" i="21"/>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<sst xmlns="http://schemas.openxmlformats.org/spreadsheetml/2006/main" count="205" uniqueCount="55">
  <si>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</si>
  <si>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</si>
  <si>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</si>
  <si>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</si>
  <si>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</si>
  <si>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</si>
  <si>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</si>
  <si>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</si>
  <si>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</si>
  <si>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</si>
  <si>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</si>
  <si>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</si>
  <si>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</si>
  <si>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</si>
  <si>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</si>
  <si>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</si>
  <si>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</si>
  <si>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</si>
  <si>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</si>
  <si>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</si>
  <si>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</si>
  <si>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</si>
  <si>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</si>
  <si>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</si>
  <si>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</si>
  <si>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</si>
  <si>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Source: Bureau of Transportation Statistics, TransBorder Freight Data, http://transborder.bts.gov/transborder/</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</si>
  <si>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</si>
  <si>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</si>
  <si>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</si>
  <si>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</si>
  <si>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</si>
  <si>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</si>
  <si>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Percent Change 2014-2015</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</si>
  <si>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</si>
  <si>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</si>
  <si>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</si>
  <si>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</si>
  <si>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</si>
  <si>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</si>
  <si>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 xml:space="preserve"> Percent Change 2015-2016</t>
  </si>
  <si>
    <t>Note: Numbers might not add to totals due to rounding.</t>
  </si>
  <si>
    <t>Figure 1. U.S.-NAFTA Freight Value Percent Change from Previous Year (Last 24 months)</t>
  </si>
  <si>
    <t>Figure 2.  Percent Change in Value of U.S.-NAFTA Freight Flows by Mode: December 2015-2016</t>
  </si>
  <si>
    <t>Figure 3.  Percent Change in Value of U.S.-Canada Freight Flows by Mode: December 2015-2016</t>
  </si>
  <si>
    <t>Figure 4.  Percent Change in Value of U.S.-Mexico Freight Flows by Mode: December 2015-2016</t>
  </si>
  <si>
    <t xml:space="preserve"> December 2015</t>
  </si>
  <si>
    <t xml:space="preserve"> December 2016</t>
  </si>
  <si>
    <t xml:space="preserve"> Percent Change December               2015-2016</t>
  </si>
  <si>
    <t>Figure 5. Top Commodity Transported between the U.S. and Canada for Each Mode of Transportation, December 2016</t>
  </si>
  <si>
    <t>Figure 6. Top Commodity Transported between the U.S. and Mexico for Each Mode of Transportation, December 2016</t>
  </si>
  <si>
    <t xml:space="preserve"> Percent Change December         2015-2016</t>
  </si>
  <si>
    <t>WTI Crude Oil</t>
  </si>
  <si>
    <t>Change</t>
  </si>
  <si>
    <t>Source: Energy Information Administration http://www.eia.gov/dnav/pet/hist/LeafHandler.ashx?n=PET&amp;s=RWTC&amp;f=M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</si>
</sst>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4"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sz val="10"/>
      <color rgb="FFFF0000"/>
      <name val="Arial"/>
      <family val="2"/>
    </font>
    <font>
      <sz val="12"/>
      <color rgb="FF000000"/>
      <name val="Arial"/>
      <family val="2"/>
    </font>
    <font>
      <u/>
      <sz val="10"/>
      <color theme="10"/>
      <name val="Arial"/>
      <family val="2"/>
    </font>
    <font>
      <sz val="10"/>
      <color theme="1"/>
      <name val="Arial"/>
      <family val="2"/>
    </font>
    <font>
      <b/>
      <sz val="10"/>
      <color theme="1"/>
      <name val="Arial"/>
      <family val="2"/>
    </font>
    <font>
      <sz val="10"/>
      <name val="Arial"/>
      <family val="2"/>
    </font>
    <font>
      <sz val="8"/>
      <color rgb="FF000000"/>
      <name val="Arial"/>
      <family val="2"/>
    </font>
    <font>
      <sz val="10"/>
      <color rgb="FF7030A0"/>
      <name val="Arial"/>
      <family val="2"/>
    </font>
    <font>
      <sz val="10"/>
      <color rgb="FF000000"/>
      <name val="Arial"/>
      <family val="2"/>
    </font>
    <font>
      <sz val="13"/>
      <color rgb="FF000000"/>
      <name val="Arial"/>
      <family val="2"/>
    </font>
    <font>
      <sz val="11"/>
      <color theme="1"/>
      <name val="Arial"/>
      <family val="2"/>
    </font>
    <font>
      <b/>
      <sz val="13"/>
      <color theme="1"/>
      <name val="Arial"/>
      <family val="2"/>
    </font>
    <font>
      <sz val="10"/>
      <color rgb="FF0070C0"/>
      <name val="Arial"/>
      <family val="2"/>
    </font>
    <font>
      <sz val="10"/>
      <color rgb="FF00B050"/>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2" fillId="0" borderId="0" applyNumberFormat="0" applyFill="0" applyBorder="0" applyAlignment="0" applyProtection="0"/>
    <xf numFmtId="44" fontId="15" fillId="0" borderId="0" applyFont="0" applyFill="0" applyBorder="0" applyAlignment="0" applyProtection="0"/>
    <xf numFmtId="0" fontId="1" fillId="0" borderId="0"/>
  </cellStyleXfs>
  <cellXfs count="153">
    <xf numFmtId="0" fontId="0" fillId="0" borderId="0" xfId="0"/>
    <xf numFmtId="0" fontId="4" fillId="0" borderId="0" xfId="0" applyFont="1"/>
    <xf numFmtId="0" fontId="3" fillId="0" borderId="0" xfId="0" applyFont="1"/>
    <xf numFmtId="0" fontId="3" fillId="0" borderId="1" xfId="0" applyFont="1" applyBorder="1" applyAlignment="1">
      <alignment wrapText="1"/>
    </xf>
    <xf numFmtId="0" fontId="2" fillId="0" borderId="0" xfId="2" applyFont="1"/>
    <xf numFmtId="0" fontId="7" fillId="0" borderId="0" xfId="2" applyFont="1"/>
    <xf numFmtId="41" fontId="0" fillId="0" borderId="0" xfId="1" applyNumberFormat="1" applyFont="1"/>
    <xf numFmtId="0" fontId="3" fillId="0" borderId="1" xfId="0" applyFont="1" applyBorder="1" applyAlignment="1">
      <alignment vertical="top" wrapText="1"/>
    </xf>
    <xf numFmtId="0" fontId="5" fillId="0" borderId="1" xfId="0" applyFont="1" applyBorder="1" applyAlignment="1">
      <alignment vertical="top" wrapText="1"/>
    </xf>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0" fillId="0" borderId="1" xfId="0"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0" fontId="3" fillId="0" borderId="1" xfId="0" applyFont="1" applyBorder="1" applyAlignment="1">
      <alignment vertical="center" wrapText="1"/>
    </xf>
    <xf numFmtId="167" fontId="3" fillId="0" borderId="0" xfId="5" applyNumberFormat="1" applyFont="1"/>
    <xf numFmtId="3" fontId="11" fillId="0" borderId="0" xfId="0" applyNumberFormat="1" applyFont="1"/>
    <xf numFmtId="0" fontId="10" fillId="0" borderId="0" xfId="0" applyFont="1"/>
    <xf numFmtId="3" fontId="10" fillId="0" borderId="0" xfId="0" applyNumberFormat="1" applyFont="1"/>
    <xf numFmtId="0" fontId="13" fillId="0" borderId="0" xfId="6" applyFont="1" applyAlignment="1">
      <alignment horizontal="left" vertical="center"/>
    </xf>
    <xf numFmtId="3" fontId="13" fillId="0" borderId="1" xfId="0" applyNumberFormat="1" applyFont="1" applyBorder="1" applyAlignment="1">
      <alignment horizontal="right"/>
    </xf>
    <xf numFmtId="0" fontId="3" fillId="0" borderId="1" xfId="0" applyFont="1" applyBorder="1" applyAlignment="1">
      <alignment vertical="center" wrapText="1"/>
    </xf>
    <xf numFmtId="167" fontId="13" fillId="0" borderId="0" xfId="4" applyNumberFormat="1" applyFont="1" applyFill="1" applyBorder="1"/>
    <xf numFmtId="0" fontId="13" fillId="0" borderId="0" xfId="0" applyFont="1" applyFill="1" applyBorder="1"/>
    <xf numFmtId="0" fontId="14" fillId="0" borderId="0" xfId="0" applyFont="1" applyFill="1" applyBorder="1"/>
    <xf numFmtId="49" fontId="14" fillId="0" borderId="1" xfId="0" applyNumberFormat="1" applyFont="1" applyFill="1" applyBorder="1" applyAlignment="1">
      <alignment horizontal="center" wrapText="1"/>
    </xf>
    <xf numFmtId="49" fontId="13" fillId="0" borderId="1" xfId="0" applyNumberFormat="1" applyFont="1" applyFill="1" applyBorder="1" applyAlignment="1">
      <alignment horizontal="center" wrapText="1"/>
    </xf>
    <xf numFmtId="49" fontId="14" fillId="0" borderId="1" xfId="0" quotePrefix="1" applyNumberFormat="1" applyFont="1" applyFill="1" applyBorder="1" applyAlignment="1">
      <alignment horizontal="center" wrapText="1"/>
    </xf>
    <xf numFmtId="3" fontId="13" fillId="0" borderId="0" xfId="0" applyNumberFormat="1" applyFont="1" applyFill="1" applyBorder="1"/>
    <xf numFmtId="0" fontId="13" fillId="0" borderId="0" xfId="0" applyFont="1" applyFill="1" applyBorder="1" applyAlignment="1">
      <alignment horizontal="right"/>
    </xf>
    <xf numFmtId="167" fontId="13" fillId="0" borderId="0" xfId="4" applyNumberFormat="1" applyFont="1"/>
    <xf numFmtId="0" fontId="13" fillId="0" borderId="0" xfId="0" applyFont="1"/>
    <xf numFmtId="167" fontId="14" fillId="0" borderId="0" xfId="4" applyNumberFormat="1" applyFont="1"/>
    <xf numFmtId="0" fontId="14" fillId="0" borderId="0" xfId="0" applyFont="1"/>
    <xf numFmtId="49" fontId="14" fillId="0" borderId="1" xfId="0" applyNumberFormat="1" applyFont="1" applyBorder="1" applyAlignment="1">
      <alignment horizontal="center" wrapText="1"/>
    </xf>
    <xf numFmtId="49" fontId="13" fillId="0" borderId="1" xfId="0" applyNumberFormat="1" applyFont="1" applyBorder="1" applyAlignment="1">
      <alignment horizontal="center" wrapText="1"/>
    </xf>
    <xf numFmtId="3" fontId="13" fillId="0" borderId="0" xfId="0" applyNumberFormat="1" applyFont="1"/>
    <xf numFmtId="0" fontId="13" fillId="0" borderId="0" xfId="0" applyNumberFormat="1" applyFont="1" applyAlignment="1">
      <alignment wrapText="1"/>
    </xf>
    <xf numFmtId="0" fontId="13" fillId="0" borderId="0" xfId="0" applyNumberFormat="1" applyFont="1" applyAlignment="1">
      <alignment horizontal="right" wrapText="1"/>
    </xf>
    <xf numFmtId="0" fontId="13" fillId="0" borderId="0" xfId="0" applyFont="1" applyAlignment="1">
      <alignment horizontal="right"/>
    </xf>
    <xf numFmtId="167" fontId="4" fillId="0" borderId="0" xfId="5" applyNumberFormat="1" applyFont="1" applyBorder="1"/>
    <xf numFmtId="0" fontId="4" fillId="0" borderId="0" xfId="0" applyFont="1" applyBorder="1"/>
    <xf numFmtId="167" fontId="3" fillId="0" borderId="0" xfId="5" applyNumberFormat="1" applyFont="1" applyBorder="1"/>
    <xf numFmtId="0" fontId="3" fillId="0" borderId="0" xfId="0" applyFont="1" applyBorder="1"/>
    <xf numFmtId="164" fontId="3" fillId="0" borderId="0" xfId="0" applyNumberFormat="1" applyFont="1" applyBorder="1"/>
    <xf numFmtId="168" fontId="3" fillId="0" borderId="0" xfId="7" applyNumberFormat="1" applyFont="1" applyAlignment="1"/>
    <xf numFmtId="168" fontId="3" fillId="0" borderId="0" xfId="0" applyNumberFormat="1" applyFont="1" applyBorder="1" applyAlignment="1"/>
    <xf numFmtId="166" fontId="3" fillId="0" borderId="0" xfId="0" applyNumberFormat="1" applyFont="1" applyBorder="1"/>
    <xf numFmtId="164" fontId="3" fillId="0" borderId="0" xfId="0" applyNumberFormat="1" applyFont="1"/>
    <xf numFmtId="3" fontId="3" fillId="0" borderId="0" xfId="0" applyNumberFormat="1" applyFont="1"/>
    <xf numFmtId="167" fontId="3" fillId="0" borderId="0" xfId="5" applyNumberFormat="1" applyFont="1" applyFill="1"/>
    <xf numFmtId="166" fontId="3" fillId="0" borderId="0" xfId="0" applyNumberFormat="1" applyFont="1"/>
    <xf numFmtId="3" fontId="16" fillId="0" borderId="0" xfId="0" applyNumberFormat="1" applyFont="1"/>
    <xf numFmtId="167" fontId="10" fillId="0" borderId="0" xfId="5" applyNumberFormat="1" applyFont="1"/>
    <xf numFmtId="0" fontId="3" fillId="0" borderId="0" xfId="0" applyFont="1" applyAlignment="1">
      <alignment wrapText="1"/>
    </xf>
    <xf numFmtId="3" fontId="18" fillId="0" borderId="0" xfId="0" applyNumberFormat="1" applyFont="1"/>
    <xf numFmtId="3" fontId="19" fillId="0" borderId="0" xfId="0" applyNumberFormat="1" applyFont="1"/>
    <xf numFmtId="0" fontId="3" fillId="0" borderId="1" xfId="0" applyFont="1" applyBorder="1" applyAlignment="1">
      <alignment horizontal="left" vertical="center" wrapText="1"/>
    </xf>
    <xf numFmtId="167" fontId="3" fillId="2" borderId="10" xfId="5" applyNumberFormat="1" applyFont="1" applyFill="1" applyBorder="1"/>
    <xf numFmtId="0" fontId="3" fillId="2" borderId="11" xfId="0" applyFont="1" applyFill="1" applyBorder="1"/>
    <xf numFmtId="0" fontId="20" fillId="0" borderId="0" xfId="8" applyFont="1"/>
    <xf numFmtId="164" fontId="20" fillId="0" borderId="0" xfId="8" applyNumberFormat="1" applyFont="1"/>
    <xf numFmtId="0" fontId="20" fillId="0" borderId="0" xfId="8" applyFont="1" applyBorder="1"/>
    <xf numFmtId="164" fontId="20" fillId="0" borderId="0" xfId="8" applyNumberFormat="1" applyFont="1" applyBorder="1"/>
    <xf numFmtId="167" fontId="3" fillId="0" borderId="0" xfId="5" applyNumberFormat="1" applyFont="1" applyFill="1" applyBorder="1"/>
    <xf numFmtId="168" fontId="3" fillId="0" borderId="0" xfId="7" applyNumberFormat="1" applyFont="1" applyFill="1" applyBorder="1"/>
    <xf numFmtId="167" fontId="10" fillId="0" borderId="0" xfId="5" applyNumberFormat="1" applyFont="1" applyFill="1" applyBorder="1"/>
    <xf numFmtId="167" fontId="22" fillId="0" borderId="0" xfId="5" applyNumberFormat="1" applyFont="1" applyFill="1" applyBorder="1"/>
    <xf numFmtId="167" fontId="23" fillId="0" borderId="0" xfId="5" applyNumberFormat="1" applyFont="1" applyFill="1" applyBorder="1"/>
    <xf numFmtId="167" fontId="17" fillId="0" borderId="0" xfId="5" applyNumberFormat="1" applyFont="1" applyFill="1" applyBorder="1"/>
    <xf numFmtId="9" fontId="13" fillId="0" borderId="0" xfId="4" applyFont="1" applyFill="1" applyBorder="1"/>
    <xf numFmtId="165" fontId="20" fillId="0" borderId="0" xfId="0" applyNumberFormat="1" applyFont="1" applyBorder="1" applyAlignment="1">
      <alignment horizontal="right"/>
    </xf>
    <xf numFmtId="165" fontId="13" fillId="0" borderId="1" xfId="0" applyNumberFormat="1" applyFont="1" applyBorder="1" applyAlignment="1">
      <alignment horizontal="right"/>
    </xf>
    <xf numFmtId="17" fontId="0" fillId="0" borderId="0" xfId="0" applyNumberFormat="1"/>
    <xf numFmtId="16" fontId="0" fillId="0" borderId="0" xfId="0" applyNumberFormat="1"/>
    <xf numFmtId="9" fontId="0" fillId="0" borderId="0" xfId="4" applyNumberFormat="1" applyFont="1"/>
    <xf numFmtId="0" fontId="0" fillId="0" borderId="0" xfId="0" applyAlignment="1">
      <alignment horizontal="right"/>
    </xf>
    <xf numFmtId="0" fontId="21" fillId="0" borderId="0" xfId="8" applyFont="1" applyBorder="1" applyAlignment="1">
      <alignment horizontal="left" wrapText="1"/>
    </xf>
    <xf numFmtId="0" fontId="20" fillId="0" borderId="0" xfId="8" applyFont="1" applyBorder="1" applyAlignment="1">
      <alignment horizontal="left" wrapText="1"/>
    </xf>
    <xf numFmtId="0" fontId="4" fillId="0" borderId="2" xfId="0" applyFont="1" applyFill="1" applyBorder="1" applyAlignment="1">
      <alignment horizontal="left" wrapText="1"/>
    </xf>
    <xf numFmtId="0" fontId="7" fillId="0" borderId="3" xfId="2" applyFont="1" applyBorder="1" applyAlignment="1">
      <alignment horizontal="left" wrapText="1"/>
    </xf>
    <xf numFmtId="0" fontId="5"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4" fillId="0" borderId="0" xfId="0" applyFont="1" applyFill="1" applyBorder="1" applyAlignment="1">
      <alignment horizontal="left" wrapText="1"/>
    </xf>
    <xf numFmtId="0" fontId="13" fillId="0" borderId="0" xfId="0" applyNumberFormat="1" applyFont="1" applyFill="1" applyBorder="1" applyAlignment="1">
      <alignment horizontal="left" wrapText="1"/>
    </xf>
    <xf numFmtId="0" fontId="14" fillId="0" borderId="0" xfId="0" applyFont="1" applyFill="1" applyBorder="1" applyAlignment="1">
      <alignment wrapText="1"/>
    </xf>
    <xf numFmtId="0" fontId="13" fillId="0" borderId="3" xfId="0" applyFont="1" applyFill="1" applyBorder="1" applyAlignment="1">
      <alignment horizontal="left" wrapText="1"/>
    </xf>
    <xf numFmtId="0" fontId="13" fillId="0" borderId="0" xfId="0" applyFont="1" applyBorder="1" applyAlignment="1">
      <alignment horizontal="left" wrapText="1"/>
    </xf>
    <xf numFmtId="0" fontId="13" fillId="0" borderId="0" xfId="0" applyNumberFormat="1" applyFont="1" applyAlignment="1">
      <alignment horizontal="left" wrapText="1"/>
    </xf>
    <xf numFmtId="0" fontId="14" fillId="0" borderId="0" xfId="0" applyFont="1" applyBorder="1" applyAlignment="1">
      <alignment wrapText="1"/>
    </xf>
    <xf numFmtId="0" fontId="4" fillId="0" borderId="0" xfId="0" applyFont="1" applyFill="1" applyAlignment="1">
      <alignment horizontal="left" wrapText="1"/>
    </xf>
    <xf numFmtId="0" fontId="6" fillId="0" borderId="0" xfId="0" applyFont="1" applyBorder="1"/>
    <xf numFmtId="49" fontId="3" fillId="0" borderId="0" xfId="0" applyNumberFormat="1" applyFont="1" applyBorder="1" applyAlignment="1" applyProtection="1">
      <alignment horizontal="left" wrapText="1"/>
      <protection locked="0"/>
    </xf>
    <xf numFmtId="0" fontId="3" fillId="0" borderId="0" xfId="0" applyFont="1" applyAlignment="1">
      <alignment horizontal="left"/>
    </xf>
    <xf numFmtId="0" fontId="14" fillId="0" borderId="10" xfId="0" applyFont="1" applyFill="1" applyBorder="1" applyAlignment="1">
      <alignment horizontal="left" wrapText="1"/>
    </xf>
    <xf numFmtId="0" fontId="14" fillId="0" borderId="11" xfId="0" applyFont="1" applyFill="1" applyBorder="1" applyAlignment="1">
      <alignment horizontal="left" wrapText="1"/>
    </xf>
    <xf numFmtId="0" fontId="14" fillId="0" borderId="4" xfId="0" applyFont="1" applyFill="1" applyBorder="1" applyAlignment="1">
      <alignment horizontal="left" wrapText="1"/>
    </xf>
    <xf numFmtId="0" fontId="3" fillId="0" borderId="1" xfId="0" applyFont="1" applyFill="1" applyBorder="1" applyAlignment="1">
      <alignment vertical="center" wrapText="1"/>
    </xf>
    <xf numFmtId="0" fontId="3" fillId="0" borderId="1" xfId="0" applyFont="1" applyFill="1" applyBorder="1" applyAlignment="1">
      <alignment wrapText="1"/>
    </xf>
    <xf numFmtId="3" fontId="3" fillId="0" borderId="1" xfId="0" applyNumberFormat="1" applyFont="1" applyFill="1" applyBorder="1"/>
    <xf numFmtId="164" fontId="3" fillId="0" borderId="5" xfId="0" applyNumberFormat="1" applyFont="1" applyBorder="1" applyAlignment="1">
      <alignment horizontal="right"/>
    </xf>
    <xf numFmtId="0" fontId="3" fillId="0" borderId="5" xfId="0" applyFont="1" applyFill="1" applyBorder="1" applyAlignment="1">
      <alignment vertical="center" wrapText="1"/>
    </xf>
    <xf numFmtId="0" fontId="3" fillId="0" borderId="5" xfId="0" applyFont="1" applyFill="1" applyBorder="1" applyAlignment="1">
      <alignment wrapText="1"/>
    </xf>
    <xf numFmtId="3" fontId="3" fillId="0" borderId="5" xfId="0" applyNumberFormat="1" applyFont="1" applyFill="1" applyBorder="1"/>
    <xf numFmtId="0" fontId="3" fillId="2" borderId="4" xfId="0" applyFont="1" applyFill="1" applyBorder="1"/>
    <xf numFmtId="0" fontId="3" fillId="0" borderId="7" xfId="0" applyFont="1" applyFill="1" applyBorder="1" applyAlignment="1">
      <alignment horizontal="left" vertical="center" wrapText="1"/>
    </xf>
    <xf numFmtId="0" fontId="3" fillId="0" borderId="7" xfId="0" applyFont="1" applyFill="1" applyBorder="1" applyAlignment="1">
      <alignment wrapText="1"/>
    </xf>
    <xf numFmtId="3" fontId="3" fillId="0" borderId="7" xfId="0" applyNumberFormat="1" applyFont="1" applyFill="1" applyBorder="1"/>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3" fontId="3" fillId="0" borderId="5" xfId="0" applyNumberFormat="1" applyFont="1" applyBorder="1" applyAlignment="1">
      <alignment horizontal="right"/>
    </xf>
    <xf numFmtId="3" fontId="3" fillId="0" borderId="5" xfId="0" applyNumberFormat="1" applyFont="1" applyFill="1" applyBorder="1" applyAlignment="1">
      <alignment horizontal="right"/>
    </xf>
    <xf numFmtId="0" fontId="3" fillId="0" borderId="7" xfId="0" applyFont="1" applyBorder="1" applyAlignment="1">
      <alignment horizontal="left" vertical="center" wrapText="1"/>
    </xf>
    <xf numFmtId="0" fontId="3" fillId="0" borderId="7" xfId="0" applyFont="1" applyBorder="1" applyAlignment="1">
      <alignment wrapText="1"/>
    </xf>
    <xf numFmtId="3" fontId="3" fillId="0" borderId="7" xfId="0" applyNumberFormat="1" applyFont="1" applyBorder="1"/>
    <xf numFmtId="0" fontId="3" fillId="0" borderId="1" xfId="0" applyFont="1" applyBorder="1" applyAlignment="1">
      <alignment horizontal="left" vertical="center" wrapText="1"/>
    </xf>
    <xf numFmtId="3" fontId="3" fillId="0" borderId="1" xfId="0" applyNumberFormat="1" applyFont="1" applyBorder="1"/>
    <xf numFmtId="0" fontId="3" fillId="0" borderId="5" xfId="0" applyFont="1" applyBorder="1" applyAlignment="1">
      <alignment horizontal="left" vertical="center" wrapText="1"/>
    </xf>
    <xf numFmtId="0" fontId="3" fillId="0" borderId="5" xfId="0" applyFont="1" applyBorder="1" applyAlignment="1">
      <alignment wrapText="1"/>
    </xf>
    <xf numFmtId="3" fontId="3" fillId="0" borderId="5" xfId="0" applyNumberFormat="1" applyFont="1" applyBorder="1"/>
    <xf numFmtId="3" fontId="3" fillId="0" borderId="7" xfId="0" applyNumberFormat="1" applyFont="1" applyBorder="1" applyAlignment="1">
      <alignment horizontal="right"/>
    </xf>
    <xf numFmtId="164" fontId="3" fillId="0" borderId="7" xfId="0" applyNumberFormat="1" applyFont="1" applyBorder="1"/>
    <xf numFmtId="164" fontId="3" fillId="0" borderId="1" xfId="0" applyNumberFormat="1" applyFont="1" applyBorder="1"/>
    <xf numFmtId="0" fontId="3" fillId="0" borderId="9" xfId="0" applyFont="1" applyBorder="1" applyAlignment="1">
      <alignment horizontal="left" vertical="center" wrapText="1"/>
    </xf>
    <xf numFmtId="3" fontId="3" fillId="0" borderId="6" xfId="0" applyNumberFormat="1" applyFont="1" applyBorder="1" applyAlignment="1">
      <alignment horizontal="right"/>
    </xf>
    <xf numFmtId="3" fontId="3" fillId="0" borderId="4" xfId="0" applyNumberFormat="1" applyFont="1" applyBorder="1" applyAlignment="1">
      <alignment horizontal="right"/>
    </xf>
    <xf numFmtId="3" fontId="3" fillId="0" borderId="8" xfId="0" applyNumberFormat="1" applyFont="1" applyBorder="1"/>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0070C0"/>
              </a:solidFill>
            </c:spPr>
          </c:dPt>
          <c:dPt>
            <c:idx val="1"/>
            <c:invertIfNegative val="0"/>
            <c:bubble3D val="0"/>
            <c:spPr>
              <a:solidFill>
                <a:srgbClr val="C00000"/>
              </a:solidFill>
              <a:ln>
                <a:solidFill>
                  <a:schemeClr val="bg1"/>
                </a:solidFill>
              </a:ln>
            </c:spPr>
          </c:dPt>
          <c:dPt>
            <c:idx val="2"/>
            <c:invertIfNegative val="0"/>
            <c:bubble3D val="0"/>
            <c:spPr>
              <a:solidFill>
                <a:srgbClr val="C00000"/>
              </a:solidFill>
            </c:spPr>
          </c:dPt>
          <c:dPt>
            <c:idx val="3"/>
            <c:invertIfNegative val="0"/>
            <c:bubble3D val="0"/>
            <c:spPr>
              <a:solidFill>
                <a:srgbClr val="C00000"/>
              </a:solidFill>
            </c:spPr>
          </c:dPt>
          <c:dPt>
            <c:idx val="4"/>
            <c:invertIfNegative val="0"/>
            <c:bubble3D val="0"/>
            <c:spPr>
              <a:solidFill>
                <a:srgbClr val="C00000"/>
              </a:solidFill>
            </c:spPr>
          </c:dPt>
          <c:dPt>
            <c:idx val="5"/>
            <c:invertIfNegative val="0"/>
            <c:bubble3D val="0"/>
            <c:spPr>
              <a:solidFill>
                <a:srgbClr val="C00000"/>
              </a:solidFill>
            </c:spPr>
          </c:dPt>
          <c:dPt>
            <c:idx val="6"/>
            <c:invertIfNegative val="0"/>
            <c:bubble3D val="0"/>
            <c:spPr>
              <a:solidFill>
                <a:srgbClr val="C00000"/>
              </a:solidFill>
            </c:spPr>
          </c:dPt>
          <c:dPt>
            <c:idx val="7"/>
            <c:invertIfNegative val="0"/>
            <c:bubble3D val="0"/>
            <c:spPr>
              <a:solidFill>
                <a:srgbClr val="C00000"/>
              </a:solidFill>
            </c:spPr>
          </c:dPt>
          <c:dPt>
            <c:idx val="8"/>
            <c:invertIfNegative val="0"/>
            <c:bubble3D val="0"/>
            <c:spPr>
              <a:solidFill>
                <a:srgbClr val="C00000"/>
              </a:solidFill>
            </c:spPr>
          </c:dPt>
          <c:dPt>
            <c:idx val="9"/>
            <c:invertIfNegative val="0"/>
            <c:bubble3D val="0"/>
            <c:spPr>
              <a:solidFill>
                <a:srgbClr val="C00000"/>
              </a:solidFill>
            </c:spPr>
          </c:dPt>
          <c:dPt>
            <c:idx val="10"/>
            <c:invertIfNegative val="0"/>
            <c:bubble3D val="0"/>
            <c:spPr>
              <a:solidFill>
                <a:srgbClr val="C00000"/>
              </a:solidFill>
            </c:spPr>
          </c:dPt>
          <c:dPt>
            <c:idx val="11"/>
            <c:invertIfNegative val="0"/>
            <c:bubble3D val="0"/>
            <c:spPr>
              <a:solidFill>
                <a:srgbClr val="C00000"/>
              </a:solidFill>
            </c:spPr>
          </c:dPt>
          <c:dPt>
            <c:idx val="12"/>
            <c:invertIfNegative val="0"/>
            <c:bubble3D val="0"/>
            <c:spPr>
              <a:solidFill>
                <a:srgbClr val="C00000"/>
              </a:solidFill>
            </c:spPr>
          </c:dPt>
          <c:dPt>
            <c:idx val="13"/>
            <c:invertIfNegative val="0"/>
            <c:bubble3D val="0"/>
            <c:spPr>
              <a:solidFill>
                <a:srgbClr val="C00000"/>
              </a:solidFill>
            </c:spPr>
          </c:dPt>
          <c:dPt>
            <c:idx val="14"/>
            <c:invertIfNegative val="0"/>
            <c:bubble3D val="0"/>
            <c:spPr>
              <a:solidFill>
                <a:srgbClr val="C00000"/>
              </a:solidFill>
            </c:spPr>
          </c:dPt>
          <c:dPt>
            <c:idx val="15"/>
            <c:invertIfNegative val="0"/>
            <c:bubble3D val="0"/>
            <c:spPr>
              <a:solidFill>
                <a:srgbClr val="C00000"/>
              </a:solidFill>
            </c:spPr>
          </c:dPt>
          <c:dPt>
            <c:idx val="16"/>
            <c:invertIfNegative val="0"/>
            <c:bubble3D val="0"/>
            <c:spPr>
              <a:solidFill>
                <a:srgbClr val="C00000"/>
              </a:solidFill>
            </c:spPr>
          </c:dPt>
          <c:dPt>
            <c:idx val="17"/>
            <c:invertIfNegative val="0"/>
            <c:bubble3D val="0"/>
            <c:spPr>
              <a:solidFill>
                <a:srgbClr val="C00000"/>
              </a:solidFill>
            </c:spPr>
          </c:dPt>
          <c:dPt>
            <c:idx val="18"/>
            <c:invertIfNegative val="0"/>
            <c:bubble3D val="0"/>
            <c:spPr>
              <a:solidFill>
                <a:srgbClr val="C00000"/>
              </a:solidFill>
            </c:spPr>
          </c:dPt>
          <c:dPt>
            <c:idx val="19"/>
            <c:invertIfNegative val="0"/>
            <c:bubble3D val="0"/>
            <c:spPr>
              <a:solidFill>
                <a:srgbClr val="C00000"/>
              </a:solidFill>
            </c:spPr>
          </c:dPt>
          <c:dPt>
            <c:idx val="20"/>
            <c:invertIfNegative val="0"/>
            <c:bubble3D val="0"/>
            <c:spPr>
              <a:solidFill>
                <a:srgbClr val="0070C0"/>
              </a:solidFill>
            </c:spPr>
          </c:dPt>
          <c:dPt>
            <c:idx val="21"/>
            <c:invertIfNegative val="0"/>
            <c:bubble3D val="0"/>
            <c:spPr>
              <a:solidFill>
                <a:srgbClr val="C00000"/>
              </a:solidFill>
            </c:spPr>
          </c:dPt>
          <c:dPt>
            <c:idx val="22"/>
            <c:invertIfNegative val="0"/>
            <c:bubble3D val="0"/>
            <c:spPr>
              <a:solidFill>
                <a:srgbClr val="C00000"/>
              </a:solidFill>
            </c:spPr>
          </c:dPt>
          <c:dPt>
            <c:idx val="23"/>
            <c:invertIfNegative val="0"/>
            <c:bubble3D val="0"/>
            <c:spPr>
              <a:solidFill>
                <a:srgbClr val="0070C0"/>
              </a:solidFill>
              <a:ln>
                <a:noFill/>
              </a:ln>
            </c:spPr>
          </c:dPt>
          <c:dPt>
            <c:idx val="24"/>
            <c:invertIfNegative val="0"/>
            <c:bubble3D val="0"/>
            <c:spPr>
              <a:solidFill>
                <a:srgbClr val="0070C0"/>
              </a:solidFill>
            </c:spPr>
          </c:dPt>
          <c:dPt>
            <c:idx val="25"/>
            <c:invertIfNegative val="0"/>
            <c:bubble3D val="0"/>
            <c:spPr>
              <a:solidFill>
                <a:srgbClr val="0070C0"/>
              </a:solidFill>
            </c:spPr>
          </c:dPt>
          <c:cat>
            <c:strRef>
              <c:f>'Figure 1'!$A$3:$A$27</c:f>
              <c:strCache>
                <c:ptCount val="25"/>
                <c:pt idx="0">
                  <c:v>12/2014</c:v>
                </c:pt>
                <c:pt idx="1">
                  <c:v>01/2015</c:v>
                </c:pt>
                <c:pt idx="2">
                  <c:v>02/2015</c:v>
                </c:pt>
                <c:pt idx="3">
                  <c:v>03/2015</c:v>
                </c:pt>
                <c:pt idx="4">
                  <c:v>04/2015</c:v>
                </c:pt>
                <c:pt idx="5">
                  <c:v>05/2015</c:v>
                </c:pt>
                <c:pt idx="6">
                  <c:v>06/2015</c:v>
                </c:pt>
                <c:pt idx="7">
                  <c:v>07/2015</c:v>
                </c:pt>
                <c:pt idx="8">
                  <c:v>08/2015</c:v>
                </c:pt>
                <c:pt idx="9">
                  <c:v>09/2015</c:v>
                </c:pt>
                <c:pt idx="10">
                  <c:v>10/2015</c:v>
                </c:pt>
                <c:pt idx="11">
                  <c:v>11/2015</c:v>
                </c:pt>
                <c:pt idx="12">
                  <c:v>12/2015</c:v>
                </c:pt>
                <c:pt idx="13">
                  <c:v>01/2016</c:v>
                </c:pt>
                <c:pt idx="14">
                  <c:v>02/2016</c:v>
                </c:pt>
                <c:pt idx="15">
                  <c:v>03/2016</c:v>
                </c:pt>
                <c:pt idx="16">
                  <c:v>04/2016</c:v>
                </c:pt>
                <c:pt idx="17">
                  <c:v>05/2016</c:v>
                </c:pt>
                <c:pt idx="18">
                  <c:v>06/2016</c:v>
                </c:pt>
                <c:pt idx="19">
                  <c:v>07/2016</c:v>
                </c:pt>
                <c:pt idx="20">
                  <c:v>08/2016</c:v>
                </c:pt>
                <c:pt idx="21">
                  <c:v>09/2016</c:v>
                </c:pt>
                <c:pt idx="22">
                  <c:v>10/2016</c:v>
                </c:pt>
                <c:pt idx="23">
                  <c:v>11/2016</c:v>
                </c:pt>
                <c:pt idx="24">
                  <c:v>12/2016</c:v>
                </c:pt>
              </c:strCache>
            </c:strRef>
          </c:cat>
          <c:val>
            <c:numRef>
              <c:f>'Figure 1'!$B$3:$B$27</c:f>
              <c:numCache>
                <c:formatCode>0.0</c:formatCode>
                <c:ptCount val="25"/>
                <c:pt idx="0">
                  <c:v>5.3952318131694099</c:v>
                </c:pt>
                <c:pt idx="1">
                  <c:v>-1.1817237472979949</c:v>
                </c:pt>
                <c:pt idx="2">
                  <c:v>-4.2804896803758572</c:v>
                </c:pt>
                <c:pt idx="3">
                  <c:v>-5.3291588845592059</c:v>
                </c:pt>
                <c:pt idx="4">
                  <c:v>-6.8050043599574197</c:v>
                </c:pt>
                <c:pt idx="5">
                  <c:v>-10.808745583100801</c:v>
                </c:pt>
                <c:pt idx="6">
                  <c:v>-3.8343567327334851</c:v>
                </c:pt>
                <c:pt idx="7">
                  <c:v>-7.9939859512587139</c:v>
                </c:pt>
                <c:pt idx="8">
                  <c:v>-8.1308900911203086</c:v>
                </c:pt>
                <c:pt idx="9">
                  <c:v>-8.8009698431224894</c:v>
                </c:pt>
                <c:pt idx="10">
                  <c:v>-10.733689254127947</c:v>
                </c:pt>
                <c:pt idx="11">
                  <c:v>-8.4131370735219733</c:v>
                </c:pt>
                <c:pt idx="12">
                  <c:v>-9.4591581360463497</c:v>
                </c:pt>
                <c:pt idx="13">
                  <c:v>-7.6506043294540182</c:v>
                </c:pt>
                <c:pt idx="14">
                  <c:v>-1.9661259115067806</c:v>
                </c:pt>
                <c:pt idx="15">
                  <c:v>-5.8382181779142472</c:v>
                </c:pt>
                <c:pt idx="16">
                  <c:v>-3.1570110062080903</c:v>
                </c:pt>
                <c:pt idx="17">
                  <c:v>-3.0924937891290307</c:v>
                </c:pt>
                <c:pt idx="18">
                  <c:v>-6.4212864788447943</c:v>
                </c:pt>
                <c:pt idx="19">
                  <c:v>-10</c:v>
                </c:pt>
                <c:pt idx="20">
                  <c:v>0.7</c:v>
                </c:pt>
                <c:pt idx="21">
                  <c:v>-2.2999999999999998</c:v>
                </c:pt>
                <c:pt idx="22" formatCode="#,##0.0">
                  <c:v>-3.6</c:v>
                </c:pt>
                <c:pt idx="23" formatCode="General">
                  <c:v>3.3</c:v>
                </c:pt>
                <c:pt idx="24" formatCode="General">
                  <c:v>0.4</c:v>
                </c:pt>
              </c:numCache>
            </c:numRef>
          </c:val>
        </c:ser>
        <c:dLbls>
          <c:showLegendKey val="0"/>
          <c:showVal val="0"/>
          <c:showCatName val="0"/>
          <c:showSerName val="0"/>
          <c:showPercent val="0"/>
          <c:showBubbleSize val="0"/>
        </c:dLbls>
        <c:gapWidth val="150"/>
        <c:axId val="125061760"/>
        <c:axId val="125063552"/>
      </c:barChart>
      <c:catAx>
        <c:axId val="125061760"/>
        <c:scaling>
          <c:orientation val="minMax"/>
        </c:scaling>
        <c:delete val="0"/>
        <c:axPos val="b"/>
        <c:majorTickMark val="out"/>
        <c:minorTickMark val="none"/>
        <c:tickLblPos val="low"/>
        <c:crossAx val="125063552"/>
        <c:crosses val="autoZero"/>
        <c:auto val="1"/>
        <c:lblAlgn val="ctr"/>
        <c:lblOffset val="100"/>
        <c:noMultiLvlLbl val="0"/>
      </c:catAx>
      <c:valAx>
        <c:axId val="125063552"/>
        <c:scaling>
          <c:orientation val="minMax"/>
        </c:scaling>
        <c:delete val="0"/>
        <c:axPos val="l"/>
        <c:majorGridlines/>
        <c:numFmt formatCode="0" sourceLinked="0"/>
        <c:majorTickMark val="out"/>
        <c:minorTickMark val="none"/>
        <c:tickLblPos val="nextTo"/>
        <c:crossAx val="125061760"/>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dPt>
            <c:idx val="5"/>
            <c:invertIfNegative val="0"/>
            <c:bubble3D val="0"/>
            <c:spPr>
              <a:solidFill>
                <a:srgbClr val="FFC000"/>
              </a:solidFill>
            </c:spPr>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-2.0423380496853771</c:v>
                </c:pt>
                <c:pt idx="1">
                  <c:v>0.86890243902439934</c:v>
                </c:pt>
                <c:pt idx="2">
                  <c:v>30.938815952439924</c:v>
                </c:pt>
                <c:pt idx="3">
                  <c:v>1.9579665888270092</c:v>
                </c:pt>
                <c:pt idx="4">
                  <c:v>-1.4407684098185713</c:v>
                </c:pt>
                <c:pt idx="5">
                  <c:v>0.38963434315488765</c:v>
                </c:pt>
              </c:numCache>
            </c:numRef>
          </c:val>
        </c:ser>
        <c:dLbls>
          <c:showLegendKey val="0"/>
          <c:showVal val="0"/>
          <c:showCatName val="0"/>
          <c:showSerName val="0"/>
          <c:showPercent val="0"/>
          <c:showBubbleSize val="0"/>
        </c:dLbls>
        <c:gapWidth val="150"/>
        <c:axId val="119933568"/>
        <c:axId val="119935360"/>
      </c:barChart>
      <c:catAx>
        <c:axId val="119933568"/>
        <c:scaling>
          <c:orientation val="minMax"/>
        </c:scaling>
        <c:delete val="0"/>
        <c:axPos val="l"/>
        <c:numFmt formatCode="General" sourceLinked="0"/>
        <c:majorTickMark val="out"/>
        <c:minorTickMark val="none"/>
        <c:tickLblPos val="nextTo"/>
        <c:txPr>
          <a:bodyPr/>
          <a:lstStyle/>
          <a:p>
            <a:pPr>
              <a:defRPr b="1"/>
            </a:pPr>
            <a:endParaRPr lang="en-US"/>
          </a:p>
        </c:txPr>
        <c:crossAx val="119935360"/>
        <c:crosses val="autoZero"/>
        <c:auto val="1"/>
        <c:lblAlgn val="ctr"/>
        <c:lblOffset val="100"/>
        <c:noMultiLvlLbl val="0"/>
      </c:catAx>
      <c:valAx>
        <c:axId val="119935360"/>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1993356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-2.1498699988358072</c:v>
                </c:pt>
                <c:pt idx="1">
                  <c:v>-5.3925677563565255</c:v>
                </c:pt>
                <c:pt idx="2">
                  <c:v>28.73321042928627</c:v>
                </c:pt>
                <c:pt idx="3">
                  <c:v>-20.833333333333336</c:v>
                </c:pt>
                <c:pt idx="4">
                  <c:v>1.129177958446248</c:v>
                </c:pt>
                <c:pt idx="5">
                  <c:v>-1.1887303915033565</c:v>
                </c:pt>
              </c:numCache>
            </c:numRef>
          </c:val>
        </c:ser>
        <c:dLbls>
          <c:showLegendKey val="0"/>
          <c:showVal val="0"/>
          <c:showCatName val="0"/>
          <c:showSerName val="0"/>
          <c:showPercent val="0"/>
          <c:showBubbleSize val="0"/>
        </c:dLbls>
        <c:gapWidth val="150"/>
        <c:axId val="124983168"/>
        <c:axId val="124984704"/>
      </c:barChart>
      <c:catAx>
        <c:axId val="124983168"/>
        <c:scaling>
          <c:orientation val="minMax"/>
        </c:scaling>
        <c:delete val="0"/>
        <c:axPos val="l"/>
        <c:numFmt formatCode="General" sourceLinked="0"/>
        <c:majorTickMark val="out"/>
        <c:minorTickMark val="none"/>
        <c:tickLblPos val="nextTo"/>
        <c:txPr>
          <a:bodyPr/>
          <a:lstStyle/>
          <a:p>
            <a:pPr>
              <a:defRPr b="1"/>
            </a:pPr>
            <a:endParaRPr lang="en-US"/>
          </a:p>
        </c:txPr>
        <c:crossAx val="124984704"/>
        <c:crosses val="autoZero"/>
        <c:auto val="1"/>
        <c:lblAlgn val="ctr"/>
        <c:lblOffset val="100"/>
        <c:noMultiLvlLbl val="0"/>
      </c:catAx>
      <c:valAx>
        <c:axId val="124984704"/>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2498316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dPt>
          <c:dPt>
            <c:idx val="2"/>
            <c:invertIfNegative val="0"/>
            <c:bubble3D val="0"/>
            <c:spPr>
              <a:solidFill>
                <a:srgbClr val="7030A0"/>
              </a:solidFill>
            </c:spPr>
          </c:dPt>
          <c:dPt>
            <c:idx val="3"/>
            <c:invertIfNegative val="0"/>
            <c:bubble3D val="0"/>
            <c:spPr>
              <a:solidFill>
                <a:srgbClr val="C00000"/>
              </a:solidFill>
              <a:ln>
                <a:solidFill>
                  <a:srgbClr val="C00000"/>
                </a:solidFill>
              </a:ln>
            </c:spPr>
          </c:dPt>
          <c:dPt>
            <c:idx val="4"/>
            <c:invertIfNegative val="0"/>
            <c:bubble3D val="0"/>
            <c:spPr>
              <a:solidFill>
                <a:srgbClr val="92D050"/>
              </a:solidFill>
            </c:spPr>
          </c:dPt>
          <c:dPt>
            <c:idx val="5"/>
            <c:invertIfNegative val="0"/>
            <c:bubble3D val="0"/>
            <c:spPr>
              <a:solidFill>
                <a:srgbClr val="FFC000"/>
              </a:solidFill>
            </c:spPr>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-1.9474963206352447</c:v>
                </c:pt>
                <c:pt idx="1">
                  <c:v>8.4032203958403162</c:v>
                </c:pt>
                <c:pt idx="2">
                  <c:v>66.099999999999994</c:v>
                </c:pt>
                <c:pt idx="3">
                  <c:v>14.869050971557307</c:v>
                </c:pt>
                <c:pt idx="4">
                  <c:v>-5.2</c:v>
                </c:pt>
                <c:pt idx="5">
                  <c:v>2.0890230463322279</c:v>
                </c:pt>
              </c:numCache>
            </c:numRef>
          </c:val>
        </c:ser>
        <c:dLbls>
          <c:showLegendKey val="0"/>
          <c:showVal val="0"/>
          <c:showCatName val="0"/>
          <c:showSerName val="0"/>
          <c:showPercent val="0"/>
          <c:showBubbleSize val="0"/>
        </c:dLbls>
        <c:gapWidth val="150"/>
        <c:axId val="125015168"/>
        <c:axId val="125016704"/>
      </c:barChart>
      <c:catAx>
        <c:axId val="125015168"/>
        <c:scaling>
          <c:orientation val="minMax"/>
        </c:scaling>
        <c:delete val="0"/>
        <c:axPos val="l"/>
        <c:numFmt formatCode="General" sourceLinked="0"/>
        <c:majorTickMark val="out"/>
        <c:minorTickMark val="none"/>
        <c:tickLblPos val="nextTo"/>
        <c:txPr>
          <a:bodyPr/>
          <a:lstStyle/>
          <a:p>
            <a:pPr>
              <a:defRPr b="1"/>
            </a:pPr>
            <a:endParaRPr lang="en-US"/>
          </a:p>
        </c:txPr>
        <c:crossAx val="125016704"/>
        <c:crosses val="autoZero"/>
        <c:auto val="1"/>
        <c:lblAlgn val="ctr"/>
        <c:lblOffset val="100"/>
        <c:noMultiLvlLbl val="0"/>
      </c:catAx>
      <c:valAx>
        <c:axId val="125016704"/>
        <c:scaling>
          <c:orientation val="minMax"/>
        </c:scaling>
        <c:delete val="0"/>
        <c:axPos val="b"/>
        <c:numFmt formatCode="0.0" sourceLinked="1"/>
        <c:majorTickMark val="out"/>
        <c:minorTickMark val="none"/>
        <c:tickLblPos val="nextTo"/>
        <c:txPr>
          <a:bodyPr/>
          <a:lstStyle/>
          <a:p>
            <a:pPr>
              <a:defRPr b="1"/>
            </a:pPr>
            <a:endParaRPr lang="en-US"/>
          </a:p>
        </c:txPr>
        <c:crossAx val="125015168"/>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3.283177196</c:v>
                </c:pt>
                <c:pt idx="1">
                  <c:v>2.1539201879999998</c:v>
                </c:pt>
                <c:pt idx="2">
                  <c:v>0.945172075</c:v>
                </c:pt>
                <c:pt idx="3">
                  <c:v>0.68444218599999995</c:v>
                </c:pt>
                <c:pt idx="4">
                  <c:v>0.38423146499999999</c:v>
                </c:pt>
                <c:pt idx="5">
                  <c:v>0.31273715899999999</c:v>
                </c:pt>
              </c:numCache>
            </c:numRef>
          </c:val>
        </c:ser>
        <c:ser>
          <c:idx val="1"/>
          <c:order val="1"/>
          <c:tx>
            <c:strRef>
              <c:f>'Figure 5'!$D$4</c:f>
              <c:strCache>
                <c:ptCount val="1"/>
                <c:pt idx="0">
                  <c:v>Imports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4.3006408269999996</c:v>
                </c:pt>
                <c:pt idx="1">
                  <c:v>2.2134355870000002</c:v>
                </c:pt>
                <c:pt idx="2">
                  <c:v>2.08135359</c:v>
                </c:pt>
                <c:pt idx="3">
                  <c:v>4.1650983850000003</c:v>
                </c:pt>
                <c:pt idx="4">
                  <c:v>0.80076709000000001</c:v>
                </c:pt>
                <c:pt idx="5">
                  <c:v>0.13801662200000001</c:v>
                </c:pt>
              </c:numCache>
            </c:numRef>
          </c:val>
        </c:ser>
        <c:ser>
          <c:idx val="2"/>
          <c:order val="2"/>
          <c:tx>
            <c:strRef>
              <c:f>'Figure 5'!$E$4</c:f>
              <c:strCache>
                <c:ptCount val="1"/>
                <c:pt idx="0">
                  <c:v>Total</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7.5838180229999992</c:v>
                </c:pt>
                <c:pt idx="1">
                  <c:v>4.3673557750000001</c:v>
                </c:pt>
                <c:pt idx="2">
                  <c:v>3.0265256649999999</c:v>
                </c:pt>
                <c:pt idx="3">
                  <c:v>4.8495405710000004</c:v>
                </c:pt>
                <c:pt idx="4">
                  <c:v>1.184998555</c:v>
                </c:pt>
                <c:pt idx="5">
                  <c:v>0.45075378099999996</c:v>
                </c:pt>
              </c:numCache>
            </c:numRef>
          </c:val>
        </c:ser>
        <c:dLbls>
          <c:showLegendKey val="0"/>
          <c:showVal val="0"/>
          <c:showCatName val="0"/>
          <c:showSerName val="0"/>
          <c:showPercent val="0"/>
          <c:showBubbleSize val="0"/>
        </c:dLbls>
        <c:gapWidth val="150"/>
        <c:axId val="125810176"/>
        <c:axId val="125811712"/>
      </c:barChart>
      <c:catAx>
        <c:axId val="125810176"/>
        <c:scaling>
          <c:orientation val="minMax"/>
        </c:scaling>
        <c:delete val="0"/>
        <c:axPos val="b"/>
        <c:majorTickMark val="out"/>
        <c:minorTickMark val="none"/>
        <c:tickLblPos val="nextTo"/>
        <c:crossAx val="125811712"/>
        <c:crosses val="autoZero"/>
        <c:auto val="1"/>
        <c:lblAlgn val="ctr"/>
        <c:lblOffset val="100"/>
        <c:noMultiLvlLbl val="0"/>
      </c:catAx>
      <c:valAx>
        <c:axId val="125811712"/>
        <c:scaling>
          <c:orientation val="minMax"/>
        </c:scaling>
        <c:delete val="0"/>
        <c:axPos val="l"/>
        <c:numFmt formatCode="#,##0.0" sourceLinked="1"/>
        <c:majorTickMark val="out"/>
        <c:minorTickMark val="none"/>
        <c:tickLblPos val="nextTo"/>
        <c:crossAx val="125810176"/>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3.2143345010000002</c:v>
                </c:pt>
                <c:pt idx="1">
                  <c:v>2.835272158</c:v>
                </c:pt>
                <c:pt idx="2">
                  <c:v>0.681841535</c:v>
                </c:pt>
                <c:pt idx="3">
                  <c:v>0.38198763099999999</c:v>
                </c:pt>
                <c:pt idx="4">
                  <c:v>1.682572065</c:v>
                </c:pt>
                <c:pt idx="5">
                  <c:v>0.286208505</c:v>
                </c:pt>
              </c:numCache>
            </c:numRef>
          </c:val>
        </c:ser>
        <c:ser>
          <c:idx val="1"/>
          <c:order val="1"/>
          <c:tx>
            <c:strRef>
              <c:f>'Figure 6'!$D$4</c:f>
              <c:strCache>
                <c:ptCount val="1"/>
                <c:pt idx="0">
                  <c:v>Imports</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4.7209297369999996</c:v>
                </c:pt>
                <c:pt idx="1">
                  <c:v>4.3665023319999996</c:v>
                </c:pt>
                <c:pt idx="2">
                  <c:v>3.127964843</c:v>
                </c:pt>
                <c:pt idx="3">
                  <c:v>1.5243193E-2</c:v>
                </c:pt>
                <c:pt idx="4">
                  <c:v>0.78988486700000005</c:v>
                </c:pt>
                <c:pt idx="5">
                  <c:v>0.19145235499999999</c:v>
                </c:pt>
              </c:numCache>
            </c:numRef>
          </c:val>
        </c:ser>
        <c:ser>
          <c:idx val="2"/>
          <c:order val="2"/>
          <c:tx>
            <c:strRef>
              <c:f>'Figure 6'!$E$4</c:f>
              <c:strCache>
                <c:ptCount val="1"/>
                <c:pt idx="0">
                  <c:v>Total</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7.9352642380000002</c:v>
                </c:pt>
                <c:pt idx="1">
                  <c:v>7.20177449</c:v>
                </c:pt>
                <c:pt idx="2">
                  <c:v>3.8098063780000002</c:v>
                </c:pt>
                <c:pt idx="3">
                  <c:v>0.39723082399999998</c:v>
                </c:pt>
                <c:pt idx="4">
                  <c:v>2.4724569320000001</c:v>
                </c:pt>
                <c:pt idx="5">
                  <c:v>0.47766085999999996</c:v>
                </c:pt>
              </c:numCache>
            </c:numRef>
          </c:val>
        </c:ser>
        <c:dLbls>
          <c:showLegendKey val="0"/>
          <c:showVal val="0"/>
          <c:showCatName val="0"/>
          <c:showSerName val="0"/>
          <c:showPercent val="0"/>
          <c:showBubbleSize val="0"/>
        </c:dLbls>
        <c:gapWidth val="150"/>
        <c:axId val="125499648"/>
        <c:axId val="125498112"/>
      </c:barChart>
      <c:valAx>
        <c:axId val="125498112"/>
        <c:scaling>
          <c:orientation val="minMax"/>
        </c:scaling>
        <c:delete val="0"/>
        <c:axPos val="l"/>
        <c:numFmt formatCode="#,##0.0" sourceLinked="1"/>
        <c:majorTickMark val="out"/>
        <c:minorTickMark val="none"/>
        <c:tickLblPos val="nextTo"/>
        <c:txPr>
          <a:bodyPr/>
          <a:lstStyle/>
          <a:p>
            <a:pPr>
              <a:defRPr b="1"/>
            </a:pPr>
            <a:endParaRPr lang="en-US"/>
          </a:p>
        </c:txPr>
        <c:crossAx val="125499648"/>
        <c:crosses val="autoZero"/>
        <c:crossBetween val="between"/>
      </c:valAx>
      <c:catAx>
        <c:axId val="125499648"/>
        <c:scaling>
          <c:orientation val="minMax"/>
        </c:scaling>
        <c:delete val="0"/>
        <c:axPos val="b"/>
        <c:majorTickMark val="out"/>
        <c:minorTickMark val="none"/>
        <c:tickLblPos val="nextTo"/>
        <c:txPr>
          <a:bodyPr/>
          <a:lstStyle/>
          <a:p>
            <a:pPr>
              <a:defRPr b="1"/>
            </a:pPr>
            <a:endParaRPr lang="en-US"/>
          </a:p>
        </c:txPr>
        <c:crossAx val="125498112"/>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24</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115179</xdr:colOff>
      <xdr:row>1</xdr:row>
      <xdr:rowOff>4689</xdr:rowOff>
    </xdr:from>
    <xdr:to>
      <xdr:col>4</xdr:col>
      <xdr:colOff>1143879</xdr:colOff>
      <xdr:row>12</xdr:row>
      <xdr:rowOff>108146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29</xdr:row>
      <xdr:rowOff>73268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35"/>
  <sheetViews>
    <sheetView tabSelected="1" workbookViewId="0">
      <selection activeCell="AA13" sqref="AA13"/>
    </sheetView>
  </sheetViews>
  <sheetFormatPr defaultColWidth="9.140625" defaultRowHeight="14.25" x14ac:dyDescent="0.2"/>
  <cols>
    <col min="1" max="1" width="9.140625" style="80"/>
    <col min="2" max="2" width="16" style="80" customWidth="1"/>
    <col min="3" max="16384" width="9.140625" style="80"/>
  </cols>
  <sheetData>
    <row r="1" spans="1:4" ht="52.5" customHeight="1" x14ac:dyDescent="0.25">
      <c r="A1" s="97" t="s">
        <v>42</v>
      </c>
      <c r="B1" s="97"/>
      <c r="C1" s="97"/>
      <c r="D1" s="97"/>
    </row>
    <row r="2" spans="1:4" x14ac:dyDescent="0.2">
      <c r="B2" s="81"/>
    </row>
    <row r="3" spans="1:4" x14ac:dyDescent="0.2">
      <c r="A3" s="80" t="str">
        <f>"12/2014"</f>
        <v>12/2014</v>
      </c>
      <c r="B3" s="81">
        <v>5.3952318131694099</v>
      </c>
    </row>
    <row r="4" spans="1:4" x14ac:dyDescent="0.2">
      <c r="A4" s="80" t="str">
        <f>"01/2015"</f>
        <v>01/2015</v>
      </c>
      <c r="B4" s="81">
        <v>-1.1817237472979949</v>
      </c>
    </row>
    <row r="5" spans="1:4" x14ac:dyDescent="0.2">
      <c r="A5" s="80" t="str">
        <f>"02/2015"</f>
        <v>02/2015</v>
      </c>
      <c r="B5" s="81">
        <v>-4.2804896803758572</v>
      </c>
    </row>
    <row r="6" spans="1:4" x14ac:dyDescent="0.2">
      <c r="A6" s="80" t="str">
        <f>"03/2015"</f>
        <v>03/2015</v>
      </c>
      <c r="B6" s="81">
        <v>-5.3291588845592059</v>
      </c>
    </row>
    <row r="7" spans="1:4" x14ac:dyDescent="0.2">
      <c r="A7" s="80" t="str">
        <f>"04/2015"</f>
        <v>04/2015</v>
      </c>
      <c r="B7" s="81">
        <v>-6.8050043599574197</v>
      </c>
    </row>
    <row r="8" spans="1:4" x14ac:dyDescent="0.2">
      <c r="A8" s="80" t="str">
        <f>"05/2015"</f>
        <v>05/2015</v>
      </c>
      <c r="B8" s="81">
        <v>-10.808745583100801</v>
      </c>
    </row>
    <row r="9" spans="1:4" x14ac:dyDescent="0.2">
      <c r="A9" s="80" t="str">
        <f>"06/2015"</f>
        <v>06/2015</v>
      </c>
      <c r="B9" s="81">
        <v>-3.8343567327334851</v>
      </c>
    </row>
    <row r="10" spans="1:4" x14ac:dyDescent="0.2">
      <c r="A10" s="80" t="str">
        <f>"07/2015"</f>
        <v>07/2015</v>
      </c>
      <c r="B10" s="81">
        <v>-7.9939859512587139</v>
      </c>
    </row>
    <row r="11" spans="1:4" x14ac:dyDescent="0.2">
      <c r="A11" s="80" t="str">
        <f>"08/2015"</f>
        <v>08/2015</v>
      </c>
      <c r="B11" s="81">
        <v>-8.1308900911203086</v>
      </c>
    </row>
    <row r="12" spans="1:4" x14ac:dyDescent="0.2">
      <c r="A12" s="80" t="str">
        <f>"09/2015"</f>
        <v>09/2015</v>
      </c>
      <c r="B12" s="81">
        <v>-8.8009698431224894</v>
      </c>
    </row>
    <row r="13" spans="1:4" x14ac:dyDescent="0.2">
      <c r="A13" s="80" t="str">
        <f>"10/2015"</f>
        <v>10/2015</v>
      </c>
      <c r="B13" s="81">
        <v>-10.733689254127947</v>
      </c>
    </row>
    <row r="14" spans="1:4" x14ac:dyDescent="0.2">
      <c r="A14" s="80" t="str">
        <f>"11/2015"</f>
        <v>11/2015</v>
      </c>
      <c r="B14" s="81">
        <v>-8.4131370735219733</v>
      </c>
    </row>
    <row r="15" spans="1:4" x14ac:dyDescent="0.2">
      <c r="A15" s="80" t="str">
        <f>"12/2015"</f>
        <v>12/2015</v>
      </c>
      <c r="B15" s="81">
        <v>-9.4591581360463497</v>
      </c>
    </row>
    <row r="16" spans="1:4" x14ac:dyDescent="0.2">
      <c r="A16" s="80" t="str">
        <f>"01/2016"</f>
        <v>01/2016</v>
      </c>
      <c r="B16" s="81">
        <v>-7.6506043294540182</v>
      </c>
    </row>
    <row r="17" spans="1:2" x14ac:dyDescent="0.2">
      <c r="A17" s="80" t="str">
        <f>"02/2016"</f>
        <v>02/2016</v>
      </c>
      <c r="B17" s="81">
        <v>-1.9661259115067806</v>
      </c>
    </row>
    <row r="18" spans="1:2" x14ac:dyDescent="0.2">
      <c r="A18" s="80" t="str">
        <f>"03/2016"</f>
        <v>03/2016</v>
      </c>
      <c r="B18" s="81">
        <v>-5.8382181779142472</v>
      </c>
    </row>
    <row r="19" spans="1:2" x14ac:dyDescent="0.2">
      <c r="A19" s="80" t="str">
        <f>"04/2016"</f>
        <v>04/2016</v>
      </c>
      <c r="B19" s="81">
        <v>-3.1570110062080903</v>
      </c>
    </row>
    <row r="20" spans="1:2" x14ac:dyDescent="0.2">
      <c r="A20" s="80" t="str">
        <f>"05/2016"</f>
        <v>05/2016</v>
      </c>
      <c r="B20" s="81">
        <v>-3.0924937891290307</v>
      </c>
    </row>
    <row r="21" spans="1:2" x14ac:dyDescent="0.2">
      <c r="A21" s="82" t="str">
        <f>"06/2016"</f>
        <v>06/2016</v>
      </c>
      <c r="B21" s="83">
        <v>-6.4212864788447943</v>
      </c>
    </row>
    <row r="22" spans="1:2" x14ac:dyDescent="0.2">
      <c r="A22" s="82" t="str">
        <f>"07/2016"</f>
        <v>07/2016</v>
      </c>
      <c r="B22" s="83">
        <f>'Table 1'!F10</f>
        <v>-10</v>
      </c>
    </row>
    <row r="23" spans="1:2" x14ac:dyDescent="0.2">
      <c r="A23" s="82" t="str">
        <f>"08/2016"</f>
        <v>08/2016</v>
      </c>
      <c r="B23" s="83">
        <f>'Table 1'!F11</f>
        <v>0.7</v>
      </c>
    </row>
    <row r="24" spans="1:2" x14ac:dyDescent="0.2">
      <c r="A24" s="82" t="str">
        <f>"09/2016"</f>
        <v>09/2016</v>
      </c>
      <c r="B24" s="83">
        <v>-2.2999999999999998</v>
      </c>
    </row>
    <row r="25" spans="1:2" x14ac:dyDescent="0.2">
      <c r="A25" s="82" t="str">
        <f>"10/2016"</f>
        <v>10/2016</v>
      </c>
      <c r="B25" s="91">
        <v>-3.6</v>
      </c>
    </row>
    <row r="26" spans="1:2" x14ac:dyDescent="0.2">
      <c r="A26" s="82" t="str">
        <f>"11/2016"</f>
        <v>11/2016</v>
      </c>
      <c r="B26" s="80">
        <v>3.3</v>
      </c>
    </row>
    <row r="27" spans="1:2" x14ac:dyDescent="0.2">
      <c r="A27" s="82" t="str">
        <f>"12/2016"</f>
        <v>12/2016</v>
      </c>
      <c r="B27" s="80">
        <v>0.4</v>
      </c>
    </row>
    <row r="28" spans="1:2" ht="15" customHeight="1" x14ac:dyDescent="0.2"/>
    <row r="29" spans="1:2" ht="4.5" hidden="1" customHeight="1" x14ac:dyDescent="0.2"/>
    <row r="30" spans="1:2" hidden="1" x14ac:dyDescent="0.2">
      <c r="A30" s="98" t="s">
        <v>26</v>
      </c>
      <c r="B30" s="98"/>
    </row>
    <row r="31" spans="1:2" hidden="1" x14ac:dyDescent="0.2">
      <c r="A31" s="98"/>
      <c r="B31" s="98"/>
    </row>
    <row r="32" spans="1:2" hidden="1" x14ac:dyDescent="0.2">
      <c r="A32" s="98"/>
      <c r="B32" s="98"/>
    </row>
    <row r="33" spans="1:2" x14ac:dyDescent="0.2">
      <c r="A33" s="98"/>
      <c r="B33" s="98"/>
    </row>
    <row r="34" spans="1:2" ht="45" customHeight="1" x14ac:dyDescent="0.2">
      <c r="A34" s="98"/>
      <c r="B34" s="98"/>
    </row>
    <row r="35" spans="1:2" ht="14.25" customHeight="1" x14ac:dyDescent="0.2"/>
  </sheetData>
  <mergeCells count="2">
    <mergeCell ref="A1:D1"/>
    <mergeCell ref="A30:B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sqref="A1:B1"/>
    </sheetView>
  </sheetViews>
  <sheetFormatPr defaultRowHeight="12.75" x14ac:dyDescent="0.2"/>
  <cols>
    <col min="1" max="1" width="20.85546875" customWidth="1"/>
    <col min="2" max="2" width="25" customWidth="1"/>
    <col min="3" max="3" width="26.42578125" customWidth="1"/>
    <col min="4" max="4" width="15.85546875" bestFit="1" customWidth="1"/>
    <col min="5" max="5" width="23" customWidth="1"/>
  </cols>
  <sheetData>
    <row r="1" spans="1:6" ht="29.25" customHeight="1" x14ac:dyDescent="0.2">
      <c r="A1" s="99" t="s">
        <v>43</v>
      </c>
      <c r="B1" s="99"/>
      <c r="C1" s="17"/>
      <c r="D1" s="17"/>
      <c r="E1" s="17"/>
      <c r="F1" s="17"/>
    </row>
    <row r="2" spans="1:6" ht="12.75" customHeight="1" x14ac:dyDescent="0.2">
      <c r="A2" s="20" t="s">
        <v>14</v>
      </c>
      <c r="B2" s="20" t="s">
        <v>30</v>
      </c>
      <c r="C2" s="16"/>
      <c r="F2" s="16"/>
    </row>
    <row r="3" spans="1:6" ht="13.15" customHeight="1" x14ac:dyDescent="0.2">
      <c r="A3" s="32" t="s">
        <v>18</v>
      </c>
      <c r="B3" s="21">
        <f>'Table 2'!E14</f>
        <v>-2.0423380496853771</v>
      </c>
      <c r="C3" s="25"/>
      <c r="F3" s="25"/>
    </row>
    <row r="4" spans="1:6" ht="13.15" customHeight="1" x14ac:dyDescent="0.2">
      <c r="A4" s="18" t="s">
        <v>19</v>
      </c>
      <c r="B4" s="21">
        <f>'Table 2'!E18</f>
        <v>0.86890243902439934</v>
      </c>
    </row>
    <row r="5" spans="1:6" x14ac:dyDescent="0.2">
      <c r="A5" s="18" t="s">
        <v>20</v>
      </c>
      <c r="B5" s="21">
        <f>'Table 2'!E22</f>
        <v>30.938815952439924</v>
      </c>
    </row>
    <row r="6" spans="1:6" x14ac:dyDescent="0.2">
      <c r="A6" s="18" t="s">
        <v>23</v>
      </c>
      <c r="B6" s="21">
        <f>'Table 2'!E26</f>
        <v>1.9579665888270092</v>
      </c>
    </row>
    <row r="7" spans="1:6" x14ac:dyDescent="0.2">
      <c r="A7" s="18" t="s">
        <v>22</v>
      </c>
      <c r="B7" s="21">
        <f>'Table 2'!E30</f>
        <v>-1.4407684098185713</v>
      </c>
    </row>
    <row r="8" spans="1:6" x14ac:dyDescent="0.2">
      <c r="A8" s="32" t="s">
        <v>21</v>
      </c>
      <c r="B8" s="21">
        <f>'Table 2'!E6</f>
        <v>0.38963434315488765</v>
      </c>
    </row>
    <row r="9" spans="1:6" ht="51" customHeight="1" x14ac:dyDescent="0.2">
      <c r="A9" s="100" t="s">
        <v>26</v>
      </c>
      <c r="B9" s="100"/>
      <c r="D9" s="6"/>
      <c r="E9" s="6"/>
    </row>
    <row r="10" spans="1:6" x14ac:dyDescent="0.2">
      <c r="D10" s="6"/>
      <c r="E10" s="6"/>
    </row>
    <row r="11" spans="1:6" x14ac:dyDescent="0.2">
      <c r="D11" s="6"/>
      <c r="E11" s="6"/>
    </row>
    <row r="12" spans="1:6" x14ac:dyDescent="0.2">
      <c r="D12" s="6"/>
      <c r="E12" s="6"/>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4"/>
    </row>
    <row r="21" spans="3:6" x14ac:dyDescent="0.2">
      <c r="C21" s="15"/>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sqref="A1:B1"/>
    </sheetView>
  </sheetViews>
  <sheetFormatPr defaultRowHeight="15" x14ac:dyDescent="0.25"/>
  <cols>
    <col min="1" max="1" width="20.85546875" style="4" customWidth="1"/>
    <col min="2" max="2" width="24" style="4" customWidth="1"/>
    <col min="3" max="3" width="16.140625" style="4" customWidth="1"/>
    <col min="4" max="4" width="14.28515625" customWidth="1"/>
    <col min="5" max="5" width="14.5703125" bestFit="1" customWidth="1"/>
    <col min="7" max="7" width="14.28515625" customWidth="1"/>
  </cols>
  <sheetData>
    <row r="1" spans="1:7" ht="29.25" customHeight="1" x14ac:dyDescent="0.2">
      <c r="A1" s="99" t="s">
        <v>44</v>
      </c>
      <c r="B1" s="99"/>
      <c r="C1" s="19"/>
      <c r="D1" s="19"/>
      <c r="E1" s="19"/>
      <c r="F1" s="19"/>
      <c r="G1" s="19"/>
    </row>
    <row r="2" spans="1:7" ht="12.75" x14ac:dyDescent="0.2">
      <c r="A2" s="20" t="s">
        <v>14</v>
      </c>
      <c r="B2" s="20" t="s">
        <v>30</v>
      </c>
      <c r="C2" s="9"/>
    </row>
    <row r="3" spans="1:7" ht="12.75" x14ac:dyDescent="0.2">
      <c r="A3" s="32" t="s">
        <v>18</v>
      </c>
      <c r="B3" s="22">
        <f>'Table 3'!E14</f>
        <v>-2.1498699988358072</v>
      </c>
      <c r="C3" s="5"/>
    </row>
    <row r="4" spans="1:7" ht="12.75" x14ac:dyDescent="0.2">
      <c r="A4" s="18" t="s">
        <v>19</v>
      </c>
      <c r="B4" s="22">
        <f>'Table 3'!E18</f>
        <v>-5.3925677563565255</v>
      </c>
      <c r="C4" s="5"/>
    </row>
    <row r="5" spans="1:7" ht="12.75" x14ac:dyDescent="0.2">
      <c r="A5" s="18" t="s">
        <v>20</v>
      </c>
      <c r="B5" s="22">
        <f>'Table 3'!E22</f>
        <v>28.73321042928627</v>
      </c>
      <c r="C5" s="5"/>
    </row>
    <row r="6" spans="1:7" ht="12.75" x14ac:dyDescent="0.2">
      <c r="A6" s="18" t="s">
        <v>23</v>
      </c>
      <c r="B6" s="22">
        <f>'Table 3'!E26</f>
        <v>-20.833333333333336</v>
      </c>
      <c r="C6" s="5"/>
    </row>
    <row r="7" spans="1:7" ht="12.75" x14ac:dyDescent="0.2">
      <c r="A7" s="18" t="s">
        <v>22</v>
      </c>
      <c r="B7" s="22">
        <f>'Table 3'!E30</f>
        <v>1.129177958446248</v>
      </c>
      <c r="C7" s="5"/>
    </row>
    <row r="8" spans="1:7" ht="14.45" customHeight="1" x14ac:dyDescent="0.2">
      <c r="A8" s="32" t="s">
        <v>21</v>
      </c>
      <c r="B8" s="22">
        <f>'Table 3'!E6</f>
        <v>-1.1887303915033565</v>
      </c>
      <c r="C8" s="5"/>
    </row>
    <row r="9" spans="1:7" ht="51" customHeight="1" x14ac:dyDescent="0.2">
      <c r="A9" s="100" t="s">
        <v>26</v>
      </c>
      <c r="B9" s="100"/>
      <c r="C9" s="5"/>
    </row>
    <row r="10" spans="1:7" x14ac:dyDescent="0.25">
      <c r="B10" s="5"/>
      <c r="C10" s="5"/>
    </row>
    <row r="11" spans="1:7" x14ac:dyDescent="0.25">
      <c r="C11" s="5"/>
    </row>
    <row r="12" spans="1:7" x14ac:dyDescent="0.25">
      <c r="C12" s="5"/>
    </row>
    <row r="13" spans="1:7" x14ac:dyDescent="0.25">
      <c r="C13" s="5"/>
    </row>
    <row r="14" spans="1:7" x14ac:dyDescent="0.25">
      <c r="C14" s="5"/>
    </row>
    <row r="15" spans="1:7" x14ac:dyDescent="0.25">
      <c r="C15" s="5"/>
    </row>
    <row r="16" spans="1:7" x14ac:dyDescent="0.25">
      <c r="C16" s="5"/>
    </row>
    <row r="17" spans="1:8" x14ac:dyDescent="0.25">
      <c r="C17" s="5"/>
    </row>
    <row r="18" spans="1:8" x14ac:dyDescent="0.25">
      <c r="C18" s="5"/>
    </row>
    <row r="19" spans="1:8" x14ac:dyDescent="0.25">
      <c r="C19" s="5"/>
    </row>
    <row r="20" spans="1:8" x14ac:dyDescent="0.25">
      <c r="C20" s="5"/>
    </row>
    <row r="21" spans="1:8" ht="13.15" customHeight="1" x14ac:dyDescent="0.25">
      <c r="H21" s="13"/>
    </row>
    <row r="29" spans="1:8" x14ac:dyDescent="0.25">
      <c r="A29" s="11"/>
    </row>
    <row r="119" spans="5:7" ht="13.15" customHeight="1" x14ac:dyDescent="0.25">
      <c r="E119" s="10"/>
      <c r="F119" s="10"/>
    </row>
    <row r="120" spans="5:7" ht="13.15" customHeight="1" x14ac:dyDescent="0.25">
      <c r="E120" s="12"/>
      <c r="F120" s="12"/>
      <c r="G120"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sqref="A1:B1"/>
    </sheetView>
  </sheetViews>
  <sheetFormatPr defaultRowHeight="12.75" x14ac:dyDescent="0.2"/>
  <cols>
    <col min="1" max="1" width="21" customWidth="1"/>
    <col min="2" max="2" width="23.5703125" customWidth="1"/>
  </cols>
  <sheetData>
    <row r="1" spans="1:7" ht="30.75" customHeight="1" x14ac:dyDescent="0.2">
      <c r="A1" s="99" t="s">
        <v>45</v>
      </c>
      <c r="B1" s="99"/>
      <c r="C1" s="19"/>
      <c r="D1" s="19"/>
      <c r="E1" s="19"/>
      <c r="F1" s="19"/>
      <c r="G1" s="19"/>
    </row>
    <row r="2" spans="1:7" x14ac:dyDescent="0.2">
      <c r="A2" s="20" t="s">
        <v>14</v>
      </c>
      <c r="B2" s="20" t="s">
        <v>30</v>
      </c>
      <c r="C2" s="5"/>
    </row>
    <row r="3" spans="1:7" x14ac:dyDescent="0.2">
      <c r="A3" s="32" t="s">
        <v>18</v>
      </c>
      <c r="B3" s="22">
        <f>'Table 4'!E14</f>
        <v>-1.9474963206352447</v>
      </c>
      <c r="C3" s="5"/>
    </row>
    <row r="4" spans="1:7" x14ac:dyDescent="0.2">
      <c r="A4" s="18" t="s">
        <v>19</v>
      </c>
      <c r="B4" s="22">
        <f>'Table 4'!E18</f>
        <v>8.4032203958403162</v>
      </c>
      <c r="C4" s="5"/>
    </row>
    <row r="5" spans="1:7" x14ac:dyDescent="0.2">
      <c r="A5" s="18" t="s">
        <v>20</v>
      </c>
      <c r="B5" s="22">
        <f>'Table 4'!E22</f>
        <v>66.099999999999994</v>
      </c>
      <c r="C5" s="5"/>
    </row>
    <row r="6" spans="1:7" x14ac:dyDescent="0.2">
      <c r="A6" s="18" t="s">
        <v>23</v>
      </c>
      <c r="B6" s="22">
        <f>'Table 4'!E26</f>
        <v>14.869050971557307</v>
      </c>
      <c r="C6" s="5"/>
    </row>
    <row r="7" spans="1:7" x14ac:dyDescent="0.2">
      <c r="A7" s="18" t="s">
        <v>22</v>
      </c>
      <c r="B7" s="22">
        <f>'Table 4'!E30</f>
        <v>-5.2</v>
      </c>
      <c r="C7" s="5"/>
    </row>
    <row r="8" spans="1:7" x14ac:dyDescent="0.2">
      <c r="A8" s="32" t="s">
        <v>21</v>
      </c>
      <c r="B8" s="22">
        <f>'Table 4'!E6</f>
        <v>2.0890230463322279</v>
      </c>
      <c r="C8" s="5"/>
    </row>
    <row r="9" spans="1:7" ht="51" customHeight="1" x14ac:dyDescent="0.2">
      <c r="A9" s="101" t="s">
        <v>26</v>
      </c>
      <c r="B9" s="101"/>
      <c r="C9" s="5"/>
    </row>
    <row r="10" spans="1:7" x14ac:dyDescent="0.2">
      <c r="C10" s="5"/>
    </row>
    <row r="11" spans="1:7" x14ac:dyDescent="0.2">
      <c r="C11" s="5"/>
    </row>
    <row r="12" spans="1:7" ht="15" x14ac:dyDescent="0.25">
      <c r="C12" s="4"/>
    </row>
    <row r="13" spans="1:7" ht="15" x14ac:dyDescent="0.25">
      <c r="C13" s="4"/>
    </row>
    <row r="14" spans="1:7" ht="15" x14ac:dyDescent="0.25">
      <c r="C14" s="4"/>
    </row>
    <row r="15" spans="1:7" ht="15" x14ac:dyDescent="0.25">
      <c r="C15" s="4"/>
    </row>
    <row r="16" spans="1:7" ht="15" x14ac:dyDescent="0.25">
      <c r="C16" s="4"/>
    </row>
    <row r="17" spans="3:3" ht="15" x14ac:dyDescent="0.25">
      <c r="C17" s="4"/>
    </row>
    <row r="18" spans="3:3" ht="15" x14ac:dyDescent="0.25">
      <c r="C18" s="4"/>
    </row>
    <row r="19" spans="3:3" ht="15" x14ac:dyDescent="0.25">
      <c r="C19" s="4"/>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8"/>
  <sheetViews>
    <sheetView zoomScale="115" zoomScaleNormal="115" zoomScaleSheetLayoutView="100" workbookViewId="0">
      <selection sqref="A1:F1"/>
    </sheetView>
  </sheetViews>
  <sheetFormatPr defaultRowHeight="12.75" x14ac:dyDescent="0.2"/>
  <cols>
    <col min="1" max="1" width="14.42578125" customWidth="1"/>
    <col min="2" max="3" width="12" customWidth="1"/>
    <col min="4" max="4" width="11.5703125" customWidth="1"/>
    <col min="5" max="5" width="16.28515625" customWidth="1"/>
    <col min="6" max="6" width="15.85546875" customWidth="1"/>
  </cols>
  <sheetData>
    <row r="1" spans="1:11" ht="18.600000000000001" customHeight="1" x14ac:dyDescent="0.2">
      <c r="A1" s="102" t="s">
        <v>28</v>
      </c>
      <c r="B1" s="102"/>
      <c r="C1" s="102"/>
      <c r="D1" s="102"/>
      <c r="E1" s="102"/>
      <c r="F1" s="102"/>
    </row>
    <row r="2" spans="1:11" x14ac:dyDescent="0.2">
      <c r="A2" s="103" t="s">
        <v>27</v>
      </c>
      <c r="B2" s="103"/>
      <c r="C2" s="103"/>
      <c r="D2" s="103"/>
      <c r="E2" s="103"/>
      <c r="F2" s="103"/>
    </row>
    <row r="3" spans="1:11" ht="37.5" customHeight="1" x14ac:dyDescent="0.2">
      <c r="A3" s="26" t="s">
        <v>0</v>
      </c>
      <c r="B3" s="26">
        <v>2014</v>
      </c>
      <c r="C3" s="26">
        <v>2015</v>
      </c>
      <c r="D3" s="26">
        <v>2016</v>
      </c>
      <c r="E3" s="27" t="s">
        <v>33</v>
      </c>
      <c r="F3" s="27" t="s">
        <v>40</v>
      </c>
    </row>
    <row r="4" spans="1:11" s="2" customFormat="1" ht="12.75" customHeight="1" x14ac:dyDescent="0.2">
      <c r="A4" s="34" t="s">
        <v>1</v>
      </c>
      <c r="B4" s="23">
        <v>90326</v>
      </c>
      <c r="C4" s="23">
        <v>89258</v>
      </c>
      <c r="D4" s="23">
        <v>82430</v>
      </c>
      <c r="E4" s="24">
        <v>-1.2</v>
      </c>
      <c r="F4" s="24">
        <v>-7.7</v>
      </c>
    </row>
    <row r="5" spans="1:11" s="1" customFormat="1" ht="12.75" customHeight="1" x14ac:dyDescent="0.2">
      <c r="A5" s="41" t="s">
        <v>2</v>
      </c>
      <c r="B5" s="23">
        <v>89557</v>
      </c>
      <c r="C5" s="23">
        <v>85723</v>
      </c>
      <c r="D5" s="23">
        <v>84038</v>
      </c>
      <c r="E5" s="24">
        <v>-4.3</v>
      </c>
      <c r="F5" s="24">
        <v>-2</v>
      </c>
    </row>
    <row r="6" spans="1:11" s="2" customFormat="1" ht="12.75" customHeight="1" x14ac:dyDescent="0.2">
      <c r="A6" s="41" t="s">
        <v>3</v>
      </c>
      <c r="B6" s="23">
        <v>101478</v>
      </c>
      <c r="C6" s="23">
        <v>96070</v>
      </c>
      <c r="D6" s="23">
        <v>90462</v>
      </c>
      <c r="E6" s="24">
        <v>-5.3</v>
      </c>
      <c r="F6" s="24">
        <v>-5.8</v>
      </c>
    </row>
    <row r="7" spans="1:11" s="1" customFormat="1" ht="12.75" customHeight="1" x14ac:dyDescent="0.2">
      <c r="A7" s="41" t="s">
        <v>4</v>
      </c>
      <c r="B7" s="23">
        <v>100141</v>
      </c>
      <c r="C7" s="23">
        <v>93327</v>
      </c>
      <c r="D7" s="23">
        <v>90380</v>
      </c>
      <c r="E7" s="24">
        <v>-6.8</v>
      </c>
      <c r="F7" s="24">
        <v>-3.2</v>
      </c>
    </row>
    <row r="8" spans="1:11" s="1" customFormat="1" ht="12.75" customHeight="1" x14ac:dyDescent="0.2">
      <c r="A8" s="41" t="s">
        <v>5</v>
      </c>
      <c r="B8" s="23">
        <v>103942</v>
      </c>
      <c r="C8" s="23">
        <v>92707</v>
      </c>
      <c r="D8" s="23">
        <v>89840</v>
      </c>
      <c r="E8" s="24">
        <v>-10.8</v>
      </c>
      <c r="F8" s="24">
        <v>-3.1</v>
      </c>
    </row>
    <row r="9" spans="1:11" s="2" customFormat="1" ht="12.75" customHeight="1" x14ac:dyDescent="0.2">
      <c r="A9" s="41" t="s">
        <v>6</v>
      </c>
      <c r="B9" s="23">
        <v>102978</v>
      </c>
      <c r="C9" s="23">
        <v>99030</v>
      </c>
      <c r="D9" s="23">
        <v>92671</v>
      </c>
      <c r="E9" s="24">
        <v>-3.8</v>
      </c>
      <c r="F9" s="24">
        <v>-6.4</v>
      </c>
    </row>
    <row r="10" spans="1:11" s="2" customFormat="1" ht="12.75" customHeight="1" x14ac:dyDescent="0.2">
      <c r="A10" s="41" t="s">
        <v>7</v>
      </c>
      <c r="B10" s="23">
        <v>101075</v>
      </c>
      <c r="C10" s="23">
        <v>92995</v>
      </c>
      <c r="D10" s="23">
        <v>83725</v>
      </c>
      <c r="E10" s="24">
        <v>-8</v>
      </c>
      <c r="F10" s="24">
        <v>-10</v>
      </c>
    </row>
    <row r="11" spans="1:11" s="2" customFormat="1" ht="12.75" customHeight="1" x14ac:dyDescent="0.2">
      <c r="A11" s="41" t="s">
        <v>8</v>
      </c>
      <c r="B11" s="23">
        <v>100624</v>
      </c>
      <c r="C11" s="23">
        <v>92442</v>
      </c>
      <c r="D11" s="23">
        <v>93126</v>
      </c>
      <c r="E11" s="24">
        <v>-8.1</v>
      </c>
      <c r="F11" s="21">
        <v>0.7</v>
      </c>
      <c r="I11"/>
      <c r="J11"/>
      <c r="K11"/>
    </row>
    <row r="12" spans="1:11" s="2" customFormat="1" ht="12.75" customHeight="1" x14ac:dyDescent="0.2">
      <c r="A12" s="41" t="s">
        <v>9</v>
      </c>
      <c r="B12" s="23">
        <v>102245</v>
      </c>
      <c r="C12" s="23">
        <v>93246</v>
      </c>
      <c r="D12" s="23">
        <v>91126</v>
      </c>
      <c r="E12" s="24">
        <v>-8.8000000000000007</v>
      </c>
      <c r="F12" s="24">
        <v>-2.2999999999999998</v>
      </c>
      <c r="I12"/>
      <c r="J12"/>
      <c r="K12"/>
    </row>
    <row r="13" spans="1:11" s="2" customFormat="1" ht="12.75" customHeight="1" x14ac:dyDescent="0.2">
      <c r="A13" s="41" t="s">
        <v>10</v>
      </c>
      <c r="B13" s="23">
        <v>108243</v>
      </c>
      <c r="C13" s="23">
        <v>96624</v>
      </c>
      <c r="D13" s="40">
        <v>93165</v>
      </c>
      <c r="E13" s="92">
        <v>-10.7</v>
      </c>
      <c r="F13" s="92">
        <v>-3.6</v>
      </c>
      <c r="I13"/>
      <c r="J13"/>
      <c r="K13"/>
    </row>
    <row r="14" spans="1:11" s="2" customFormat="1" ht="12.75" customHeight="1" x14ac:dyDescent="0.2">
      <c r="A14" s="41" t="s">
        <v>11</v>
      </c>
      <c r="B14" s="23">
        <v>96252</v>
      </c>
      <c r="C14" s="23">
        <v>88154</v>
      </c>
      <c r="D14" s="23">
        <v>91089</v>
      </c>
      <c r="E14" s="24">
        <v>-8.4</v>
      </c>
      <c r="F14" s="24">
        <v>3.3</v>
      </c>
      <c r="I14"/>
      <c r="J14"/>
      <c r="K14"/>
    </row>
    <row r="15" spans="1:11" s="2" customFormat="1" ht="12.75" customHeight="1" x14ac:dyDescent="0.2">
      <c r="A15" s="28" t="s">
        <v>12</v>
      </c>
      <c r="B15" s="29">
        <v>95811</v>
      </c>
      <c r="C15" s="29">
        <v>86748</v>
      </c>
      <c r="D15" s="29">
        <v>87086</v>
      </c>
      <c r="E15" s="30">
        <v>-9.5</v>
      </c>
      <c r="F15" s="30">
        <v>0.4</v>
      </c>
      <c r="I15"/>
      <c r="J15"/>
      <c r="K15"/>
    </row>
    <row r="16" spans="1:11" s="1" customFormat="1" ht="12.75" customHeight="1" x14ac:dyDescent="0.2">
      <c r="A16" s="28" t="s">
        <v>13</v>
      </c>
      <c r="B16" s="29">
        <v>1192671</v>
      </c>
      <c r="C16" s="29">
        <v>1106325</v>
      </c>
      <c r="D16" s="29">
        <v>1069138</v>
      </c>
      <c r="E16" s="30">
        <v>-7.2</v>
      </c>
      <c r="F16" s="30">
        <v>-3.4</v>
      </c>
      <c r="I16"/>
      <c r="J16"/>
      <c r="K16"/>
    </row>
    <row r="17" spans="1:6" ht="38.25" customHeight="1" x14ac:dyDescent="0.2">
      <c r="A17" s="104" t="s">
        <v>26</v>
      </c>
      <c r="B17" s="104"/>
      <c r="C17" s="104"/>
      <c r="D17" s="104"/>
      <c r="E17" s="104"/>
      <c r="F17" s="104"/>
    </row>
    <row r="18" spans="1:6" ht="38.25" customHeight="1" x14ac:dyDescent="0.2">
      <c r="A18" s="105" t="s">
        <v>39</v>
      </c>
      <c r="B18" s="105"/>
      <c r="C18" s="105"/>
      <c r="D18" s="105"/>
      <c r="E18" s="105"/>
      <c r="F18" s="105"/>
    </row>
  </sheetData>
  <mergeCells count="4">
    <mergeCell ref="A1:F1"/>
    <mergeCell ref="A2:F2"/>
    <mergeCell ref="A17:F17"/>
    <mergeCell ref="A18:F18"/>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zoomScale="115" zoomScaleNormal="115" zoomScaleSheetLayoutView="100" workbookViewId="0">
      <selection activeCell="I26" sqref="I26"/>
    </sheetView>
  </sheetViews>
  <sheetFormatPr defaultColWidth="8.85546875" defaultRowHeight="12.75" x14ac:dyDescent="0.2"/>
  <cols>
    <col min="1" max="1" width="7.85546875" style="43" customWidth="1"/>
    <col min="2" max="2" width="7.42578125" style="43" customWidth="1"/>
    <col min="3" max="4" width="11" style="49" customWidth="1"/>
    <col min="5" max="5" width="17.7109375" style="49" customWidth="1"/>
    <col min="6" max="6" width="10.42578125" style="42" customWidth="1"/>
    <col min="7" max="7" width="8.85546875" style="43"/>
    <col min="8" max="8" width="13.28515625" style="43" bestFit="1" customWidth="1"/>
    <col min="9" max="9" width="8.85546875" style="43"/>
    <col min="10" max="10" width="11.5703125" style="43" customWidth="1"/>
    <col min="11" max="11" width="13.42578125" style="43" customWidth="1"/>
    <col min="12" max="16384" width="8.85546875" style="43"/>
  </cols>
  <sheetData>
    <row r="1" spans="1:13" ht="30" customHeight="1" x14ac:dyDescent="0.2">
      <c r="A1" s="106" t="s">
        <v>29</v>
      </c>
      <c r="B1" s="106"/>
      <c r="C1" s="106"/>
      <c r="D1" s="106"/>
      <c r="E1" s="106"/>
    </row>
    <row r="2" spans="1:13" s="44" customFormat="1" ht="13.5" customHeight="1" x14ac:dyDescent="0.2">
      <c r="A2" s="108" t="s">
        <v>27</v>
      </c>
      <c r="B2" s="108"/>
      <c r="C2" s="108"/>
      <c r="D2" s="108"/>
      <c r="E2" s="108"/>
      <c r="F2" s="60"/>
      <c r="G2" s="61"/>
      <c r="H2" s="2"/>
    </row>
    <row r="3" spans="1:13" ht="39" customHeight="1" x14ac:dyDescent="0.2">
      <c r="A3" s="45" t="s">
        <v>14</v>
      </c>
      <c r="B3" s="46"/>
      <c r="C3" s="47" t="s">
        <v>46</v>
      </c>
      <c r="D3" s="47" t="s">
        <v>47</v>
      </c>
      <c r="E3" s="45" t="s">
        <v>48</v>
      </c>
      <c r="F3" s="84"/>
      <c r="G3" s="63"/>
      <c r="H3" s="63"/>
    </row>
    <row r="4" spans="1:13" ht="13.15" customHeight="1" x14ac:dyDescent="0.2">
      <c r="A4" s="120" t="s">
        <v>21</v>
      </c>
      <c r="B4" s="121" t="s">
        <v>15</v>
      </c>
      <c r="C4" s="122">
        <v>46750</v>
      </c>
      <c r="D4" s="122">
        <v>46814</v>
      </c>
      <c r="E4" s="123">
        <f>((D4/C4)-1)*100</f>
        <v>0.13689839572192941</v>
      </c>
      <c r="F4" s="84"/>
      <c r="G4" s="64"/>
      <c r="H4" s="63"/>
    </row>
    <row r="5" spans="1:13" x14ac:dyDescent="0.2">
      <c r="A5" s="120"/>
      <c r="B5" s="121" t="s">
        <v>16</v>
      </c>
      <c r="C5" s="122">
        <v>39998</v>
      </c>
      <c r="D5" s="122">
        <v>40271</v>
      </c>
      <c r="E5" s="123">
        <f>((D5/C5)-1)*100</f>
        <v>0.68253412670633562</v>
      </c>
      <c r="F5" s="84"/>
      <c r="G5" s="64"/>
      <c r="H5" s="63"/>
      <c r="K5" s="42"/>
    </row>
    <row r="6" spans="1:13" x14ac:dyDescent="0.2">
      <c r="A6" s="124"/>
      <c r="B6" s="125" t="s">
        <v>17</v>
      </c>
      <c r="C6" s="126">
        <v>86748</v>
      </c>
      <c r="D6" s="126">
        <v>87086</v>
      </c>
      <c r="E6" s="123">
        <f>((D6/C6)-1)*100</f>
        <v>0.38963434315488765</v>
      </c>
      <c r="F6" s="85"/>
      <c r="G6" s="64"/>
      <c r="H6" s="65"/>
      <c r="M6" s="90"/>
    </row>
    <row r="7" spans="1:13" x14ac:dyDescent="0.2">
      <c r="A7" s="78"/>
      <c r="B7" s="79"/>
      <c r="C7" s="79"/>
      <c r="D7" s="79"/>
      <c r="E7" s="127"/>
      <c r="F7" s="84"/>
      <c r="G7" s="64"/>
      <c r="H7" s="66"/>
      <c r="K7" s="75"/>
    </row>
    <row r="8" spans="1:13" ht="12.75" customHeight="1" x14ac:dyDescent="0.2">
      <c r="A8" s="128" t="s">
        <v>25</v>
      </c>
      <c r="B8" s="129" t="s">
        <v>15</v>
      </c>
      <c r="C8" s="130">
        <v>40380</v>
      </c>
      <c r="D8" s="130">
        <v>40605</v>
      </c>
      <c r="E8" s="123">
        <f>((D8/C8)-1)*100</f>
        <v>0.5572065378900426</v>
      </c>
      <c r="F8" s="84"/>
      <c r="G8" s="64"/>
      <c r="H8" s="66"/>
    </row>
    <row r="9" spans="1:13" x14ac:dyDescent="0.2">
      <c r="A9" s="131"/>
      <c r="B9" s="121" t="s">
        <v>16</v>
      </c>
      <c r="C9" s="122">
        <v>31763</v>
      </c>
      <c r="D9" s="122">
        <v>31778</v>
      </c>
      <c r="E9" s="123">
        <f>((D9/C9)-1)*100</f>
        <v>4.7224758366648523E-2</v>
      </c>
      <c r="F9" s="84"/>
      <c r="G9" s="64"/>
      <c r="H9" s="66"/>
    </row>
    <row r="10" spans="1:13" x14ac:dyDescent="0.2">
      <c r="A10" s="132"/>
      <c r="B10" s="125" t="s">
        <v>17</v>
      </c>
      <c r="C10" s="126">
        <v>72143</v>
      </c>
      <c r="D10" s="126">
        <v>72383</v>
      </c>
      <c r="E10" s="123">
        <f>((D10/C10)-1)*100</f>
        <v>0.33267260856908454</v>
      </c>
      <c r="F10" s="86"/>
      <c r="G10" s="64"/>
      <c r="H10" s="66"/>
    </row>
    <row r="11" spans="1:13" x14ac:dyDescent="0.2">
      <c r="A11" s="78"/>
      <c r="B11" s="79"/>
      <c r="C11" s="79"/>
      <c r="D11" s="79"/>
      <c r="E11" s="127"/>
      <c r="F11" s="84"/>
      <c r="G11" s="64"/>
      <c r="H11" s="66"/>
    </row>
    <row r="12" spans="1:13" x14ac:dyDescent="0.2">
      <c r="A12" s="128" t="s">
        <v>18</v>
      </c>
      <c r="B12" s="129" t="s">
        <v>15</v>
      </c>
      <c r="C12" s="130">
        <v>28049</v>
      </c>
      <c r="D12" s="130">
        <v>27432</v>
      </c>
      <c r="E12" s="123">
        <f>((D12/C12)-1)*100</f>
        <v>-2.1997219152197989</v>
      </c>
      <c r="F12" s="87"/>
      <c r="G12" s="64"/>
      <c r="H12" s="66"/>
    </row>
    <row r="13" spans="1:13" x14ac:dyDescent="0.2">
      <c r="A13" s="131"/>
      <c r="B13" s="121" t="s">
        <v>16</v>
      </c>
      <c r="C13" s="122">
        <v>26937</v>
      </c>
      <c r="D13" s="122">
        <v>26431</v>
      </c>
      <c r="E13" s="123">
        <f>((D13/C13)-1)*100</f>
        <v>-1.8784571407357897</v>
      </c>
      <c r="F13" s="88"/>
      <c r="G13" s="64"/>
      <c r="H13" s="66"/>
    </row>
    <row r="14" spans="1:13" x14ac:dyDescent="0.2">
      <c r="A14" s="132"/>
      <c r="B14" s="125" t="s">
        <v>17</v>
      </c>
      <c r="C14" s="126">
        <v>54986</v>
      </c>
      <c r="D14" s="126">
        <v>53863</v>
      </c>
      <c r="E14" s="123">
        <f>((D14/C14)-1)*100</f>
        <v>-2.0423380496853771</v>
      </c>
      <c r="F14" s="89"/>
      <c r="G14" s="67"/>
      <c r="H14" s="65"/>
    </row>
    <row r="15" spans="1:13" x14ac:dyDescent="0.2">
      <c r="A15" s="78"/>
      <c r="B15" s="79"/>
      <c r="C15" s="79"/>
      <c r="D15" s="79"/>
      <c r="E15" s="127"/>
      <c r="F15" s="62"/>
      <c r="G15" s="64"/>
      <c r="H15" s="66"/>
    </row>
    <row r="16" spans="1:13" x14ac:dyDescent="0.2">
      <c r="A16" s="128" t="s">
        <v>19</v>
      </c>
      <c r="B16" s="129" t="s">
        <v>15</v>
      </c>
      <c r="C16" s="130">
        <v>8950</v>
      </c>
      <c r="D16" s="130">
        <v>8970</v>
      </c>
      <c r="E16" s="123">
        <f>((D16/C16)-1)*100</f>
        <v>0.22346368715084886</v>
      </c>
      <c r="F16" s="62"/>
      <c r="G16" s="64"/>
      <c r="H16" s="66"/>
    </row>
    <row r="17" spans="1:9" x14ac:dyDescent="0.2">
      <c r="A17" s="131"/>
      <c r="B17" s="121" t="s">
        <v>16</v>
      </c>
      <c r="C17" s="122">
        <v>4170</v>
      </c>
      <c r="D17" s="122">
        <v>4264</v>
      </c>
      <c r="E17" s="123">
        <f>((D17/C17)-1)*100</f>
        <v>2.2541966426858462</v>
      </c>
      <c r="F17" s="62"/>
      <c r="G17" s="64"/>
      <c r="H17" s="66"/>
    </row>
    <row r="18" spans="1:9" x14ac:dyDescent="0.2">
      <c r="A18" s="132"/>
      <c r="B18" s="125" t="s">
        <v>17</v>
      </c>
      <c r="C18" s="126">
        <v>13120</v>
      </c>
      <c r="D18" s="126">
        <v>13234</v>
      </c>
      <c r="E18" s="123">
        <f>((D18/C18)-1)*100</f>
        <v>0.86890243902439934</v>
      </c>
      <c r="F18" s="62"/>
      <c r="G18" s="64"/>
      <c r="H18" s="65"/>
    </row>
    <row r="19" spans="1:9" x14ac:dyDescent="0.2">
      <c r="A19" s="78"/>
      <c r="B19" s="79"/>
      <c r="C19" s="79"/>
      <c r="D19" s="79"/>
      <c r="E19" s="127"/>
      <c r="F19" s="62"/>
      <c r="G19" s="64"/>
      <c r="H19" s="66"/>
    </row>
    <row r="20" spans="1:9" x14ac:dyDescent="0.2">
      <c r="A20" s="128" t="s">
        <v>20</v>
      </c>
      <c r="B20" s="129" t="s">
        <v>15</v>
      </c>
      <c r="C20" s="130">
        <v>3381</v>
      </c>
      <c r="D20" s="130">
        <v>4203</v>
      </c>
      <c r="E20" s="123">
        <f>((D20/C20)-1)*100</f>
        <v>24.312333629103811</v>
      </c>
      <c r="F20" s="62"/>
      <c r="G20" s="64"/>
      <c r="H20" s="66"/>
    </row>
    <row r="21" spans="1:9" x14ac:dyDescent="0.2">
      <c r="A21" s="131"/>
      <c r="B21" s="121" t="s">
        <v>16</v>
      </c>
      <c r="C21" s="122">
        <v>656</v>
      </c>
      <c r="D21" s="122">
        <v>1083</v>
      </c>
      <c r="E21" s="123">
        <f>((D21/C21)-1)*100</f>
        <v>65.091463414634148</v>
      </c>
      <c r="F21" s="62"/>
      <c r="G21" s="64"/>
      <c r="H21" s="66"/>
      <c r="I21" s="48"/>
    </row>
    <row r="22" spans="1:9" x14ac:dyDescent="0.2">
      <c r="A22" s="132"/>
      <c r="B22" s="125" t="s">
        <v>17</v>
      </c>
      <c r="C22" s="126">
        <v>4037</v>
      </c>
      <c r="D22" s="126">
        <v>5286</v>
      </c>
      <c r="E22" s="123">
        <f>((D22/C22)-1)*100</f>
        <v>30.938815952439924</v>
      </c>
      <c r="F22" s="62"/>
      <c r="G22" s="64"/>
      <c r="H22" s="65"/>
    </row>
    <row r="23" spans="1:9" x14ac:dyDescent="0.2">
      <c r="A23" s="78"/>
      <c r="B23" s="79"/>
      <c r="C23" s="79"/>
      <c r="D23" s="79"/>
      <c r="E23" s="127"/>
      <c r="F23" s="62"/>
      <c r="G23" s="64"/>
      <c r="H23" s="66"/>
    </row>
    <row r="24" spans="1:9" x14ac:dyDescent="0.2">
      <c r="A24" s="128" t="s">
        <v>23</v>
      </c>
      <c r="B24" s="129" t="s">
        <v>15</v>
      </c>
      <c r="C24" s="130">
        <v>2761</v>
      </c>
      <c r="D24" s="130">
        <v>2838</v>
      </c>
      <c r="E24" s="123">
        <f>((D24/C24)-1)*100</f>
        <v>2.7888446215139417</v>
      </c>
      <c r="F24" s="62"/>
      <c r="G24" s="64"/>
      <c r="H24" s="66"/>
    </row>
    <row r="25" spans="1:9" x14ac:dyDescent="0.2">
      <c r="A25" s="131"/>
      <c r="B25" s="121" t="s">
        <v>16</v>
      </c>
      <c r="C25" s="122">
        <v>2806</v>
      </c>
      <c r="D25" s="122">
        <v>2838</v>
      </c>
      <c r="E25" s="123">
        <f>((D25/C25)-1)*100</f>
        <v>1.1404133998574428</v>
      </c>
      <c r="F25" s="62"/>
      <c r="G25" s="64"/>
      <c r="H25" s="66"/>
    </row>
    <row r="26" spans="1:9" x14ac:dyDescent="0.2">
      <c r="A26" s="132"/>
      <c r="B26" s="125" t="s">
        <v>17</v>
      </c>
      <c r="C26" s="126">
        <v>5567</v>
      </c>
      <c r="D26" s="126">
        <v>5676</v>
      </c>
      <c r="E26" s="123">
        <f>((D26/C26)-1)*100</f>
        <v>1.9579665888270092</v>
      </c>
      <c r="F26" s="62"/>
      <c r="G26" s="64"/>
      <c r="H26" s="65"/>
    </row>
    <row r="27" spans="1:9" x14ac:dyDescent="0.2">
      <c r="A27" s="78"/>
      <c r="B27" s="79"/>
      <c r="C27" s="79"/>
      <c r="D27" s="79"/>
      <c r="E27" s="127"/>
      <c r="F27" s="62"/>
      <c r="G27" s="64"/>
      <c r="H27" s="66"/>
    </row>
    <row r="28" spans="1:9" x14ac:dyDescent="0.2">
      <c r="A28" s="132" t="s">
        <v>22</v>
      </c>
      <c r="B28" s="129" t="s">
        <v>15</v>
      </c>
      <c r="C28" s="130">
        <v>1449</v>
      </c>
      <c r="D28" s="130">
        <v>1535</v>
      </c>
      <c r="E28" s="123">
        <f>((D28/C28)-1)*100</f>
        <v>5.9351276742581005</v>
      </c>
      <c r="F28" s="62"/>
      <c r="G28" s="64"/>
      <c r="H28" s="66"/>
    </row>
    <row r="29" spans="1:9" x14ac:dyDescent="0.2">
      <c r="A29" s="133"/>
      <c r="B29" s="121" t="s">
        <v>16</v>
      </c>
      <c r="C29" s="122">
        <v>2299</v>
      </c>
      <c r="D29" s="122">
        <v>2159</v>
      </c>
      <c r="E29" s="123">
        <f>((D29/C29)-1)*100</f>
        <v>-6.0896041757285797</v>
      </c>
      <c r="F29" s="62"/>
      <c r="G29" s="64"/>
      <c r="H29" s="66"/>
    </row>
    <row r="30" spans="1:9" x14ac:dyDescent="0.2">
      <c r="A30" s="128"/>
      <c r="B30" s="121" t="s">
        <v>17</v>
      </c>
      <c r="C30" s="122">
        <v>3748</v>
      </c>
      <c r="D30" s="122">
        <v>3694</v>
      </c>
      <c r="E30" s="123">
        <f>((D30/C30)-1)*100</f>
        <v>-1.4407684098185713</v>
      </c>
      <c r="F30" s="62"/>
      <c r="G30" s="64"/>
      <c r="H30" s="65"/>
    </row>
    <row r="31" spans="1:9" ht="38.25" customHeight="1" x14ac:dyDescent="0.2">
      <c r="A31" s="109" t="s">
        <v>26</v>
      </c>
      <c r="B31" s="109"/>
      <c r="C31" s="109"/>
      <c r="D31" s="109"/>
      <c r="E31" s="109"/>
    </row>
    <row r="32" spans="1:9" ht="127.5" customHeight="1" x14ac:dyDescent="0.2">
      <c r="A32" s="107" t="s">
        <v>31</v>
      </c>
      <c r="B32" s="107"/>
      <c r="C32" s="107"/>
      <c r="D32" s="107"/>
      <c r="E32" s="107"/>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zoomScale="115" zoomScaleNormal="115" zoomScaleSheetLayoutView="100" workbookViewId="0">
      <selection activeCell="I10" sqref="I10"/>
    </sheetView>
  </sheetViews>
  <sheetFormatPr defaultColWidth="9.140625" defaultRowHeight="12.75" x14ac:dyDescent="0.2"/>
  <cols>
    <col min="1" max="1" width="7.5703125" style="51" customWidth="1"/>
    <col min="2" max="2" width="8.28515625" style="51" customWidth="1"/>
    <col min="3" max="3" width="11" style="59" customWidth="1"/>
    <col min="4" max="4" width="11.5703125" style="59" customWidth="1"/>
    <col min="5" max="5" width="17.7109375" style="59" customWidth="1"/>
    <col min="6" max="6" width="8.85546875" style="50" customWidth="1"/>
    <col min="7" max="16384" width="9.140625" style="51"/>
  </cols>
  <sheetData>
    <row r="1" spans="1:9" ht="31.15" customHeight="1" x14ac:dyDescent="0.2">
      <c r="A1" s="106" t="s">
        <v>32</v>
      </c>
      <c r="B1" s="106"/>
      <c r="C1" s="106"/>
      <c r="D1" s="106"/>
      <c r="E1" s="106"/>
    </row>
    <row r="2" spans="1:9" s="53" customFormat="1" x14ac:dyDescent="0.2">
      <c r="A2" s="112" t="s">
        <v>27</v>
      </c>
      <c r="B2" s="112"/>
      <c r="C2" s="112"/>
      <c r="D2" s="112"/>
      <c r="E2" s="112"/>
      <c r="F2" s="52"/>
    </row>
    <row r="3" spans="1:9" ht="39" customHeight="1" x14ac:dyDescent="0.2">
      <c r="A3" s="54" t="s">
        <v>14</v>
      </c>
      <c r="B3" s="55"/>
      <c r="C3" s="47" t="s">
        <v>46</v>
      </c>
      <c r="D3" s="47" t="s">
        <v>47</v>
      </c>
      <c r="E3" s="45" t="s">
        <v>51</v>
      </c>
      <c r="F3" s="35"/>
      <c r="G3" s="2"/>
      <c r="H3" s="2"/>
      <c r="I3" s="2"/>
    </row>
    <row r="4" spans="1:9" x14ac:dyDescent="0.2">
      <c r="A4" s="134" t="s">
        <v>21</v>
      </c>
      <c r="B4" s="3" t="s">
        <v>15</v>
      </c>
      <c r="C4" s="23">
        <v>23589</v>
      </c>
      <c r="D4" s="23">
        <v>23311</v>
      </c>
      <c r="E4" s="21">
        <v>-1.1785154097248673</v>
      </c>
      <c r="F4" s="35"/>
      <c r="G4" s="68"/>
      <c r="H4" s="2"/>
      <c r="I4" s="2"/>
    </row>
    <row r="5" spans="1:9" x14ac:dyDescent="0.2">
      <c r="A5" s="134"/>
      <c r="B5" s="3" t="s">
        <v>16</v>
      </c>
      <c r="C5" s="23">
        <v>21418</v>
      </c>
      <c r="D5" s="23">
        <v>21161</v>
      </c>
      <c r="E5" s="21">
        <v>-1.1999252964795981</v>
      </c>
      <c r="F5" s="35"/>
      <c r="G5" s="68"/>
      <c r="H5" s="2"/>
      <c r="I5" s="2"/>
    </row>
    <row r="6" spans="1:9" x14ac:dyDescent="0.2">
      <c r="A6" s="135"/>
      <c r="B6" s="125" t="s">
        <v>17</v>
      </c>
      <c r="C6" s="136">
        <v>45006</v>
      </c>
      <c r="D6" s="137">
        <v>44471</v>
      </c>
      <c r="E6" s="123">
        <f>((D6/C6)-1)*100</f>
        <v>-1.1887303915033565</v>
      </c>
      <c r="F6" s="35"/>
      <c r="G6" s="68"/>
      <c r="H6" s="2"/>
      <c r="I6" s="2"/>
    </row>
    <row r="7" spans="1:9" x14ac:dyDescent="0.2">
      <c r="A7" s="78"/>
      <c r="B7" s="79"/>
      <c r="C7" s="79"/>
      <c r="D7" s="79"/>
      <c r="E7" s="127"/>
      <c r="F7" s="35"/>
      <c r="G7" s="68"/>
      <c r="H7" s="2"/>
      <c r="I7" s="2"/>
    </row>
    <row r="8" spans="1:9" ht="12.75" customHeight="1" x14ac:dyDescent="0.2">
      <c r="A8" s="138" t="s">
        <v>25</v>
      </c>
      <c r="B8" s="139" t="s">
        <v>15</v>
      </c>
      <c r="C8" s="140">
        <v>19982</v>
      </c>
      <c r="D8" s="140">
        <v>20225</v>
      </c>
      <c r="E8" s="123">
        <f t="shared" ref="E8:E10" si="0">((D8/C8)-1)*100</f>
        <v>1.216094485036523</v>
      </c>
      <c r="F8" s="35"/>
      <c r="G8" s="68"/>
      <c r="H8" s="2"/>
      <c r="I8" s="2"/>
    </row>
    <row r="9" spans="1:9" x14ac:dyDescent="0.2">
      <c r="A9" s="141"/>
      <c r="B9" s="3" t="s">
        <v>16</v>
      </c>
      <c r="C9" s="142">
        <v>16742</v>
      </c>
      <c r="D9" s="142">
        <v>16650</v>
      </c>
      <c r="E9" s="123">
        <f t="shared" si="0"/>
        <v>-0.54951618683550807</v>
      </c>
      <c r="F9" s="35"/>
      <c r="G9" s="68"/>
      <c r="H9" s="2"/>
      <c r="I9" s="2"/>
    </row>
    <row r="10" spans="1:9" x14ac:dyDescent="0.2">
      <c r="A10" s="143"/>
      <c r="B10" s="144" t="s">
        <v>17</v>
      </c>
      <c r="C10" s="145">
        <v>36724</v>
      </c>
      <c r="D10" s="145">
        <v>36875</v>
      </c>
      <c r="E10" s="123">
        <f t="shared" si="0"/>
        <v>0.41117525324039228</v>
      </c>
      <c r="F10" s="73"/>
      <c r="G10" s="35"/>
      <c r="H10" s="2"/>
      <c r="I10" s="2"/>
    </row>
    <row r="11" spans="1:9" x14ac:dyDescent="0.2">
      <c r="A11" s="78"/>
      <c r="B11" s="79"/>
      <c r="C11" s="79"/>
      <c r="D11" s="79"/>
      <c r="E11" s="127"/>
      <c r="F11" s="35"/>
      <c r="G11" s="68"/>
      <c r="H11" s="2"/>
      <c r="I11" s="69"/>
    </row>
    <row r="12" spans="1:9" x14ac:dyDescent="0.2">
      <c r="A12" s="138" t="s">
        <v>18</v>
      </c>
      <c r="B12" s="139" t="s">
        <v>15</v>
      </c>
      <c r="C12" s="146">
        <v>11395</v>
      </c>
      <c r="D12" s="146">
        <v>11243</v>
      </c>
      <c r="E12" s="147">
        <v>-1.3339183852566938</v>
      </c>
      <c r="F12" s="35"/>
      <c r="G12" s="68"/>
      <c r="H12" s="2"/>
      <c r="I12" s="69"/>
    </row>
    <row r="13" spans="1:9" x14ac:dyDescent="0.2">
      <c r="A13" s="141"/>
      <c r="B13" s="3" t="s">
        <v>16</v>
      </c>
      <c r="C13" s="23">
        <v>14374</v>
      </c>
      <c r="D13" s="23">
        <v>13972</v>
      </c>
      <c r="E13" s="148">
        <v>-2.7967162933073553</v>
      </c>
      <c r="F13" s="35"/>
      <c r="G13" s="68"/>
      <c r="H13" s="2"/>
      <c r="I13" s="69"/>
    </row>
    <row r="14" spans="1:9" x14ac:dyDescent="0.2">
      <c r="A14" s="143"/>
      <c r="B14" s="125" t="s">
        <v>17</v>
      </c>
      <c r="C14" s="145">
        <v>25769</v>
      </c>
      <c r="D14" s="145">
        <v>25215</v>
      </c>
      <c r="E14" s="123">
        <f>((D14/C14)-1)*100</f>
        <v>-2.1498699988358072</v>
      </c>
      <c r="F14" s="70"/>
      <c r="G14" s="35"/>
      <c r="H14" s="2"/>
      <c r="I14" s="69"/>
    </row>
    <row r="15" spans="1:9" x14ac:dyDescent="0.2">
      <c r="A15" s="78"/>
      <c r="B15" s="79"/>
      <c r="C15" s="79"/>
      <c r="D15" s="79"/>
      <c r="E15" s="127"/>
      <c r="F15" s="35"/>
      <c r="G15" s="68"/>
      <c r="H15" s="2"/>
      <c r="I15" s="69"/>
    </row>
    <row r="16" spans="1:9" x14ac:dyDescent="0.2">
      <c r="A16" s="138" t="s">
        <v>19</v>
      </c>
      <c r="B16" s="139" t="s">
        <v>15</v>
      </c>
      <c r="C16" s="146">
        <v>5228</v>
      </c>
      <c r="D16" s="146">
        <v>4795</v>
      </c>
      <c r="E16" s="147">
        <v>-8.2823259372609037</v>
      </c>
      <c r="F16" s="35"/>
      <c r="G16" s="68"/>
      <c r="H16" s="2"/>
      <c r="I16" s="69"/>
    </row>
    <row r="17" spans="1:9" x14ac:dyDescent="0.2">
      <c r="A17" s="141"/>
      <c r="B17" s="3" t="s">
        <v>16</v>
      </c>
      <c r="C17" s="23">
        <v>1930</v>
      </c>
      <c r="D17" s="23">
        <v>1977</v>
      </c>
      <c r="E17" s="148">
        <v>2.4352331606217525</v>
      </c>
      <c r="F17" s="35"/>
      <c r="G17" s="68"/>
      <c r="H17" s="2"/>
      <c r="I17" s="69"/>
    </row>
    <row r="18" spans="1:9" x14ac:dyDescent="0.2">
      <c r="A18" s="143"/>
      <c r="B18" s="144" t="s">
        <v>17</v>
      </c>
      <c r="C18" s="145">
        <v>7158</v>
      </c>
      <c r="D18" s="145">
        <v>6772</v>
      </c>
      <c r="E18" s="123">
        <f>((D18/C18)-1)*100</f>
        <v>-5.3925677563565255</v>
      </c>
      <c r="F18" s="35"/>
      <c r="G18" s="35"/>
      <c r="H18" s="2"/>
      <c r="I18" s="69"/>
    </row>
    <row r="19" spans="1:9" x14ac:dyDescent="0.2">
      <c r="A19" s="78"/>
      <c r="B19" s="79"/>
      <c r="C19" s="79"/>
      <c r="D19" s="79"/>
      <c r="E19" s="127"/>
      <c r="F19" s="35"/>
      <c r="G19" s="68"/>
      <c r="H19" s="2"/>
      <c r="I19" s="69"/>
    </row>
    <row r="20" spans="1:9" x14ac:dyDescent="0.2">
      <c r="A20" s="138" t="s">
        <v>20</v>
      </c>
      <c r="B20" s="139" t="s">
        <v>15</v>
      </c>
      <c r="C20" s="146">
        <v>3359</v>
      </c>
      <c r="D20" s="146">
        <v>4187</v>
      </c>
      <c r="E20" s="147">
        <v>24.650193509973217</v>
      </c>
      <c r="F20" s="35"/>
      <c r="G20" s="35"/>
      <c r="H20" s="2"/>
      <c r="I20" s="69"/>
    </row>
    <row r="21" spans="1:9" x14ac:dyDescent="0.2">
      <c r="A21" s="141"/>
      <c r="B21" s="3" t="s">
        <v>16</v>
      </c>
      <c r="C21" s="23">
        <v>438</v>
      </c>
      <c r="D21" s="23">
        <v>701</v>
      </c>
      <c r="E21" s="148">
        <v>60.045662100456632</v>
      </c>
      <c r="F21" s="35"/>
      <c r="G21" s="68"/>
      <c r="H21" s="2"/>
      <c r="I21" s="69"/>
    </row>
    <row r="22" spans="1:9" x14ac:dyDescent="0.2">
      <c r="A22" s="143"/>
      <c r="B22" s="144" t="s">
        <v>17</v>
      </c>
      <c r="C22" s="145">
        <v>3797</v>
      </c>
      <c r="D22" s="145">
        <v>4888</v>
      </c>
      <c r="E22" s="123">
        <f>((D22/C22)-1)*100</f>
        <v>28.73321042928627</v>
      </c>
      <c r="F22" s="35"/>
      <c r="G22" s="35"/>
      <c r="H22" s="35"/>
      <c r="I22" s="69"/>
    </row>
    <row r="23" spans="1:9" x14ac:dyDescent="0.2">
      <c r="A23" s="78"/>
      <c r="B23" s="79"/>
      <c r="C23" s="79"/>
      <c r="D23" s="79"/>
      <c r="E23" s="127"/>
      <c r="F23" s="35"/>
      <c r="G23" s="71"/>
      <c r="H23" s="2"/>
      <c r="I23" s="69"/>
    </row>
    <row r="24" spans="1:9" x14ac:dyDescent="0.2">
      <c r="A24" s="138" t="s">
        <v>23</v>
      </c>
      <c r="B24" s="139" t="s">
        <v>15</v>
      </c>
      <c r="C24" s="146">
        <v>1094</v>
      </c>
      <c r="D24" s="146">
        <v>1116</v>
      </c>
      <c r="E24" s="147">
        <v>2.0109689213893889</v>
      </c>
      <c r="F24" s="35"/>
      <c r="G24" s="68"/>
      <c r="H24" s="2"/>
      <c r="I24" s="69"/>
    </row>
    <row r="25" spans="1:9" x14ac:dyDescent="0.2">
      <c r="A25" s="141"/>
      <c r="B25" s="3" t="s">
        <v>16</v>
      </c>
      <c r="C25" s="23">
        <v>922</v>
      </c>
      <c r="D25" s="23">
        <v>480</v>
      </c>
      <c r="E25" s="148">
        <v>-47.939262472885034</v>
      </c>
      <c r="F25" s="35"/>
      <c r="G25" s="68"/>
      <c r="H25" s="2"/>
      <c r="I25" s="69"/>
    </row>
    <row r="26" spans="1:9" x14ac:dyDescent="0.2">
      <c r="A26" s="143"/>
      <c r="B26" s="144" t="s">
        <v>17</v>
      </c>
      <c r="C26" s="145">
        <v>2016</v>
      </c>
      <c r="D26" s="145">
        <v>1596</v>
      </c>
      <c r="E26" s="123">
        <f>((D26/C26)-1)*100</f>
        <v>-20.833333333333336</v>
      </c>
      <c r="F26" s="35"/>
      <c r="G26" s="35"/>
      <c r="H26" s="2"/>
      <c r="I26" s="69"/>
    </row>
    <row r="27" spans="1:9" x14ac:dyDescent="0.2">
      <c r="A27" s="78"/>
      <c r="B27" s="79"/>
      <c r="C27" s="79"/>
      <c r="D27" s="79"/>
      <c r="E27" s="127"/>
      <c r="F27" s="35"/>
      <c r="G27" s="68"/>
      <c r="H27" s="2"/>
      <c r="I27" s="69"/>
    </row>
    <row r="28" spans="1:9" x14ac:dyDescent="0.2">
      <c r="A28" s="143" t="s">
        <v>22</v>
      </c>
      <c r="B28" s="139" t="s">
        <v>15</v>
      </c>
      <c r="C28" s="146">
        <v>899</v>
      </c>
      <c r="D28" s="146">
        <v>909</v>
      </c>
      <c r="E28" s="147">
        <v>1.1123470522803158</v>
      </c>
      <c r="F28" s="35"/>
      <c r="G28" s="68"/>
      <c r="H28" s="2"/>
      <c r="I28" s="69"/>
    </row>
    <row r="29" spans="1:9" x14ac:dyDescent="0.2">
      <c r="A29" s="149"/>
      <c r="B29" s="3" t="s">
        <v>16</v>
      </c>
      <c r="C29" s="23">
        <v>1315</v>
      </c>
      <c r="D29" s="23">
        <v>1330</v>
      </c>
      <c r="E29" s="148">
        <v>1.1406844106463865</v>
      </c>
      <c r="F29" s="35"/>
      <c r="G29" s="68"/>
      <c r="H29" s="2"/>
      <c r="I29" s="69"/>
    </row>
    <row r="30" spans="1:9" x14ac:dyDescent="0.2">
      <c r="A30" s="138"/>
      <c r="B30" s="18" t="s">
        <v>17</v>
      </c>
      <c r="C30" s="142">
        <v>2214</v>
      </c>
      <c r="D30" s="142">
        <v>2239</v>
      </c>
      <c r="E30" s="21">
        <f>((D30/C30)-1)*100</f>
        <v>1.129177958446248</v>
      </c>
      <c r="F30" s="35"/>
      <c r="G30" s="35"/>
      <c r="H30" s="2"/>
      <c r="I30" s="69"/>
    </row>
    <row r="31" spans="1:9" ht="38.25" customHeight="1" x14ac:dyDescent="0.2">
      <c r="A31" s="110" t="s">
        <v>26</v>
      </c>
      <c r="B31" s="110"/>
      <c r="C31" s="110"/>
      <c r="D31" s="110"/>
      <c r="E31" s="110"/>
    </row>
    <row r="32" spans="1:9" ht="127.5" customHeight="1" x14ac:dyDescent="0.2">
      <c r="A32" s="111" t="s">
        <v>31</v>
      </c>
      <c r="B32" s="111"/>
      <c r="C32" s="111"/>
      <c r="D32" s="111"/>
      <c r="E32" s="111"/>
    </row>
    <row r="33" spans="1:5" ht="12" customHeight="1" x14ac:dyDescent="0.2">
      <c r="A33" s="57"/>
      <c r="B33" s="57"/>
      <c r="C33" s="58"/>
      <c r="D33" s="58"/>
      <c r="E33" s="58"/>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6"/>
  <sheetViews>
    <sheetView zoomScale="130" zoomScaleNormal="130" zoomScaleSheetLayoutView="100" workbookViewId="0">
      <selection activeCell="I28" sqref="I28"/>
    </sheetView>
  </sheetViews>
  <sheetFormatPr defaultRowHeight="12.75" x14ac:dyDescent="0.2"/>
  <cols>
    <col min="1" max="1" width="10.5703125" customWidth="1"/>
    <col min="2" max="2" width="39.42578125" customWidth="1"/>
    <col min="3" max="3" width="12.85546875" customWidth="1"/>
    <col min="4" max="4" width="13.5703125" customWidth="1"/>
    <col min="5" max="5" width="16.140625" customWidth="1"/>
    <col min="6" max="8" width="17.7109375" bestFit="1" customWidth="1"/>
  </cols>
  <sheetData>
    <row r="1" spans="1:8" ht="12.75" customHeight="1" x14ac:dyDescent="0.2">
      <c r="A1" s="113" t="s">
        <v>49</v>
      </c>
      <c r="B1" s="113"/>
      <c r="C1" s="113"/>
      <c r="D1" s="113"/>
      <c r="E1" s="113"/>
    </row>
    <row r="2" spans="1:8" ht="18.600000000000001" customHeight="1" x14ac:dyDescent="0.2">
      <c r="A2" s="113"/>
      <c r="B2" s="113"/>
      <c r="C2" s="113"/>
      <c r="D2" s="113"/>
      <c r="E2" s="113"/>
    </row>
    <row r="3" spans="1:8" x14ac:dyDescent="0.2">
      <c r="A3" s="114" t="s">
        <v>36</v>
      </c>
      <c r="B3" s="114"/>
      <c r="C3" s="114"/>
      <c r="D3" s="114"/>
      <c r="E3" s="114"/>
    </row>
    <row r="4" spans="1:8" ht="18" customHeight="1" x14ac:dyDescent="0.2">
      <c r="A4" s="26" t="s">
        <v>14</v>
      </c>
      <c r="B4" s="27" t="s">
        <v>24</v>
      </c>
      <c r="C4" s="26" t="s">
        <v>16</v>
      </c>
      <c r="D4" s="27" t="s">
        <v>15</v>
      </c>
      <c r="E4" s="27" t="s">
        <v>17</v>
      </c>
      <c r="F4" s="2"/>
      <c r="G4" s="2"/>
      <c r="H4" s="69"/>
    </row>
    <row r="5" spans="1:8" ht="13.5" customHeight="1" x14ac:dyDescent="0.2">
      <c r="A5" s="33" t="s">
        <v>21</v>
      </c>
      <c r="B5" s="3" t="s">
        <v>34</v>
      </c>
      <c r="C5" s="92">
        <v>3.283177196</v>
      </c>
      <c r="D5" s="92">
        <v>4.3006408269999996</v>
      </c>
      <c r="E5" s="92">
        <f t="shared" ref="E5:E6" si="0">C5+D5</f>
        <v>7.5838180229999992</v>
      </c>
      <c r="F5" s="72"/>
      <c r="G5" s="72"/>
      <c r="H5" s="72"/>
    </row>
    <row r="6" spans="1:8" ht="12.75" customHeight="1" x14ac:dyDescent="0.2">
      <c r="A6" s="31" t="s">
        <v>18</v>
      </c>
      <c r="B6" s="3" t="s">
        <v>34</v>
      </c>
      <c r="C6" s="92">
        <v>2.1539201879999998</v>
      </c>
      <c r="D6" s="92">
        <v>2.2134355870000002</v>
      </c>
      <c r="E6" s="92">
        <f t="shared" si="0"/>
        <v>4.3673557750000001</v>
      </c>
    </row>
    <row r="7" spans="1:8" ht="12.75" customHeight="1" x14ac:dyDescent="0.2">
      <c r="A7" s="31" t="s">
        <v>19</v>
      </c>
      <c r="B7" s="3" t="s">
        <v>34</v>
      </c>
      <c r="C7" s="92">
        <v>0.945172075</v>
      </c>
      <c r="D7" s="92">
        <v>2.08135359</v>
      </c>
      <c r="E7" s="92">
        <f>C7+D7</f>
        <v>3.0265256649999999</v>
      </c>
    </row>
    <row r="8" spans="1:8" ht="12.75" customHeight="1" x14ac:dyDescent="0.2">
      <c r="A8" s="39" t="s">
        <v>20</v>
      </c>
      <c r="B8" s="3" t="s">
        <v>37</v>
      </c>
      <c r="C8" s="92">
        <v>0.68444218599999995</v>
      </c>
      <c r="D8" s="92">
        <v>4.1650983850000003</v>
      </c>
      <c r="E8" s="92">
        <f t="shared" ref="E8:E10" si="1">C8+D8</f>
        <v>4.8495405710000004</v>
      </c>
    </row>
    <row r="9" spans="1:8" ht="12.75" customHeight="1" x14ac:dyDescent="0.2">
      <c r="A9" s="31" t="s">
        <v>23</v>
      </c>
      <c r="B9" s="3" t="s">
        <v>37</v>
      </c>
      <c r="C9" s="92">
        <v>0.38423146499999999</v>
      </c>
      <c r="D9" s="92">
        <v>0.80076709000000001</v>
      </c>
      <c r="E9" s="92">
        <f t="shared" si="1"/>
        <v>1.184998555</v>
      </c>
    </row>
    <row r="10" spans="1:8" ht="12.75" customHeight="1" x14ac:dyDescent="0.2">
      <c r="A10" s="31" t="s">
        <v>22</v>
      </c>
      <c r="B10" s="18" t="s">
        <v>38</v>
      </c>
      <c r="C10" s="92">
        <v>0.31273715899999999</v>
      </c>
      <c r="D10" s="92">
        <v>0.13801662200000001</v>
      </c>
      <c r="E10" s="92">
        <f t="shared" si="1"/>
        <v>0.45075378099999996</v>
      </c>
    </row>
    <row r="11" spans="1:8" s="2" customFormat="1" ht="12" customHeight="1" x14ac:dyDescent="0.2">
      <c r="A11" s="115" t="s">
        <v>26</v>
      </c>
      <c r="B11" s="115"/>
      <c r="C11" s="115"/>
      <c r="D11" s="115"/>
      <c r="E11" s="115"/>
    </row>
    <row r="12" spans="1:8" s="2" customFormat="1" ht="10.5" customHeight="1" x14ac:dyDescent="0.2">
      <c r="A12" s="116" t="s">
        <v>41</v>
      </c>
      <c r="B12" s="116"/>
      <c r="C12" s="116"/>
      <c r="D12" s="116"/>
      <c r="E12" s="116"/>
    </row>
    <row r="13" spans="1:8" s="2" customFormat="1" ht="11.25" customHeight="1" x14ac:dyDescent="0.2"/>
    <row r="14" spans="1:8" s="2" customFormat="1" x14ac:dyDescent="0.2"/>
    <row r="15" spans="1:8" x14ac:dyDescent="0.2">
      <c r="F15" s="2"/>
      <c r="G15" s="2"/>
      <c r="H15" s="2"/>
    </row>
    <row r="16" spans="1:8" x14ac:dyDescent="0.2">
      <c r="F16" s="2"/>
      <c r="G16" s="2"/>
      <c r="H16"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zoomScale="115" zoomScaleNormal="115" zoomScaleSheetLayoutView="100" workbookViewId="0">
      <selection activeCell="I9" sqref="I9"/>
    </sheetView>
  </sheetViews>
  <sheetFormatPr defaultColWidth="9.140625" defaultRowHeight="12.75" x14ac:dyDescent="0.2"/>
  <cols>
    <col min="1" max="1" width="8.140625" style="51" customWidth="1"/>
    <col min="2" max="2" width="8.7109375" style="51" customWidth="1"/>
    <col min="3" max="3" width="11.140625" style="59" customWidth="1"/>
    <col min="4" max="4" width="11.28515625" style="59" customWidth="1"/>
    <col min="5" max="5" width="17.85546875" style="59" customWidth="1"/>
    <col min="6" max="9" width="9.140625" style="51"/>
    <col min="10" max="10" width="16.5703125" style="51" customWidth="1"/>
    <col min="11" max="16384" width="9.140625" style="51"/>
  </cols>
  <sheetData>
    <row r="1" spans="1:8" ht="31.9" customHeight="1" x14ac:dyDescent="0.2">
      <c r="A1" s="117" t="s">
        <v>35</v>
      </c>
      <c r="B1" s="118"/>
      <c r="C1" s="118"/>
      <c r="D1" s="118"/>
      <c r="E1" s="119"/>
    </row>
    <row r="2" spans="1:8" s="53" customFormat="1" x14ac:dyDescent="0.2">
      <c r="A2" s="112" t="s">
        <v>27</v>
      </c>
      <c r="B2" s="112"/>
      <c r="C2" s="112"/>
      <c r="D2" s="112"/>
      <c r="E2" s="112"/>
    </row>
    <row r="3" spans="1:8" ht="39" customHeight="1" x14ac:dyDescent="0.2">
      <c r="A3" s="54" t="s">
        <v>14</v>
      </c>
      <c r="B3" s="55"/>
      <c r="C3" s="47" t="s">
        <v>46</v>
      </c>
      <c r="D3" s="47" t="s">
        <v>47</v>
      </c>
      <c r="E3" s="45" t="s">
        <v>51</v>
      </c>
      <c r="F3" s="2"/>
      <c r="G3" s="2"/>
      <c r="H3" s="2"/>
    </row>
    <row r="4" spans="1:8" x14ac:dyDescent="0.2">
      <c r="A4" s="134" t="s">
        <v>21</v>
      </c>
      <c r="B4" s="3" t="s">
        <v>15</v>
      </c>
      <c r="C4" s="23">
        <v>23161</v>
      </c>
      <c r="D4" s="23">
        <v>23504</v>
      </c>
      <c r="E4" s="123">
        <f>((D4/C4)-1)*100</f>
        <v>1.480937783342684</v>
      </c>
      <c r="F4" s="35"/>
      <c r="G4" s="2"/>
      <c r="H4" s="2"/>
    </row>
    <row r="5" spans="1:8" x14ac:dyDescent="0.2">
      <c r="A5" s="134"/>
      <c r="B5" s="3" t="s">
        <v>16</v>
      </c>
      <c r="C5" s="23">
        <v>18581</v>
      </c>
      <c r="D5" s="23">
        <v>19110</v>
      </c>
      <c r="E5" s="123">
        <f>((D5/C5)-1)*100</f>
        <v>2.8469942414294236</v>
      </c>
      <c r="F5" s="35"/>
      <c r="G5" s="2"/>
      <c r="H5" s="2"/>
    </row>
    <row r="6" spans="1:8" x14ac:dyDescent="0.2">
      <c r="A6" s="135"/>
      <c r="B6" s="144" t="s">
        <v>17</v>
      </c>
      <c r="C6" s="136">
        <v>41742</v>
      </c>
      <c r="D6" s="136">
        <v>42614</v>
      </c>
      <c r="E6" s="123">
        <f>((D6/C6)-1)*100</f>
        <v>2.0890230463322279</v>
      </c>
      <c r="F6" s="35"/>
      <c r="G6" s="2"/>
      <c r="H6" s="2"/>
    </row>
    <row r="7" spans="1:8" x14ac:dyDescent="0.2">
      <c r="A7" s="78"/>
      <c r="B7" s="79"/>
      <c r="C7" s="79"/>
      <c r="D7" s="79"/>
      <c r="E7" s="127"/>
      <c r="F7" s="35"/>
      <c r="G7" s="2"/>
      <c r="H7" s="2"/>
    </row>
    <row r="8" spans="1:8" ht="12.75" customHeight="1" x14ac:dyDescent="0.2">
      <c r="A8" s="138" t="s">
        <v>25</v>
      </c>
      <c r="B8" s="139" t="s">
        <v>15</v>
      </c>
      <c r="C8" s="146">
        <v>20398</v>
      </c>
      <c r="D8" s="146">
        <v>20379</v>
      </c>
      <c r="E8" s="123">
        <f>((D8/C8)-1)*100</f>
        <v>-9.3146386900677669E-2</v>
      </c>
      <c r="F8" s="35"/>
      <c r="G8" s="2"/>
      <c r="H8" s="2"/>
    </row>
    <row r="9" spans="1:8" x14ac:dyDescent="0.2">
      <c r="A9" s="141"/>
      <c r="B9" s="3" t="s">
        <v>16</v>
      </c>
      <c r="C9" s="23">
        <v>15020</v>
      </c>
      <c r="D9" s="23">
        <v>15129</v>
      </c>
      <c r="E9" s="123">
        <f>((D9/C9)-1)*100</f>
        <v>0.7256990679094466</v>
      </c>
      <c r="F9" s="35"/>
      <c r="G9" s="2"/>
      <c r="H9" s="2"/>
    </row>
    <row r="10" spans="1:8" ht="12.75" customHeight="1" x14ac:dyDescent="0.2">
      <c r="A10" s="143"/>
      <c r="B10" s="144" t="s">
        <v>17</v>
      </c>
      <c r="C10" s="136">
        <v>35418</v>
      </c>
      <c r="D10" s="136">
        <v>35508</v>
      </c>
      <c r="E10" s="123">
        <f>((D10/C10)-1)*100</f>
        <v>0.25410808063697221</v>
      </c>
      <c r="F10" s="73"/>
      <c r="G10" s="2"/>
      <c r="H10" s="2"/>
    </row>
    <row r="11" spans="1:8" x14ac:dyDescent="0.2">
      <c r="A11" s="78"/>
      <c r="B11" s="79"/>
      <c r="C11" s="79"/>
      <c r="D11" s="79"/>
      <c r="E11" s="127"/>
      <c r="F11" s="35"/>
      <c r="G11" s="2"/>
      <c r="H11" s="2"/>
    </row>
    <row r="12" spans="1:8" x14ac:dyDescent="0.2">
      <c r="A12" s="143" t="s">
        <v>18</v>
      </c>
      <c r="B12" s="3" t="s">
        <v>15</v>
      </c>
      <c r="C12" s="23">
        <v>16654</v>
      </c>
      <c r="D12" s="150">
        <v>16189</v>
      </c>
      <c r="E12" s="123">
        <f>((D12/C12)-1)*100</f>
        <v>-2.7921220127296698</v>
      </c>
      <c r="F12" s="35"/>
      <c r="G12" s="2"/>
      <c r="H12" s="69"/>
    </row>
    <row r="13" spans="1:8" x14ac:dyDescent="0.2">
      <c r="A13" s="149"/>
      <c r="B13" s="3" t="s">
        <v>16</v>
      </c>
      <c r="C13" s="23">
        <v>12563</v>
      </c>
      <c r="D13" s="151">
        <v>12459</v>
      </c>
      <c r="E13" s="123">
        <f>((D13/C13)-1)*100</f>
        <v>-0.82782774814932347</v>
      </c>
      <c r="F13" s="35"/>
      <c r="G13" s="2"/>
      <c r="H13" s="69"/>
    </row>
    <row r="14" spans="1:8" x14ac:dyDescent="0.2">
      <c r="A14" s="138"/>
      <c r="B14" s="3" t="s">
        <v>17</v>
      </c>
      <c r="C14" s="142">
        <v>29217</v>
      </c>
      <c r="D14" s="152">
        <v>28648</v>
      </c>
      <c r="E14" s="123">
        <f>((D14/C14)-1)*100</f>
        <v>-1.9474963206352447</v>
      </c>
      <c r="F14" s="35"/>
      <c r="G14" s="2"/>
      <c r="H14" s="69"/>
    </row>
    <row r="15" spans="1:8" x14ac:dyDescent="0.2">
      <c r="A15" s="78"/>
      <c r="B15" s="79"/>
      <c r="C15" s="79"/>
      <c r="D15" s="79"/>
      <c r="E15" s="127"/>
      <c r="F15" s="35"/>
      <c r="G15" s="2"/>
      <c r="H15" s="69"/>
    </row>
    <row r="16" spans="1:8" x14ac:dyDescent="0.2">
      <c r="A16" s="138" t="s">
        <v>19</v>
      </c>
      <c r="B16" s="139" t="s">
        <v>15</v>
      </c>
      <c r="C16" s="146">
        <v>3722</v>
      </c>
      <c r="D16" s="146">
        <v>4175</v>
      </c>
      <c r="E16" s="123">
        <f>((D16/C16)-1)*100</f>
        <v>12.170875873186461</v>
      </c>
      <c r="F16" s="35"/>
      <c r="G16" s="2"/>
      <c r="H16" s="69"/>
    </row>
    <row r="17" spans="1:10" x14ac:dyDescent="0.2">
      <c r="A17" s="141"/>
      <c r="B17" s="3" t="s">
        <v>16</v>
      </c>
      <c r="C17" s="23">
        <v>2240</v>
      </c>
      <c r="D17" s="23">
        <v>2288</v>
      </c>
      <c r="E17" s="123">
        <f>((D17/C17)-1)*100</f>
        <v>2.1428571428571352</v>
      </c>
      <c r="F17" s="35"/>
      <c r="G17" s="2"/>
      <c r="H17" s="69"/>
    </row>
    <row r="18" spans="1:10" x14ac:dyDescent="0.2">
      <c r="A18" s="143"/>
      <c r="B18" s="144" t="s">
        <v>17</v>
      </c>
      <c r="C18" s="145">
        <v>5962</v>
      </c>
      <c r="D18" s="145">
        <v>6463</v>
      </c>
      <c r="E18" s="123">
        <f>((D18/C18)-1)*100</f>
        <v>8.4032203958403162</v>
      </c>
      <c r="F18" s="35"/>
      <c r="G18" s="2"/>
      <c r="H18" s="69"/>
    </row>
    <row r="19" spans="1:10" x14ac:dyDescent="0.2">
      <c r="A19" s="78"/>
      <c r="B19" s="79"/>
      <c r="C19" s="79"/>
      <c r="D19" s="79"/>
      <c r="E19" s="127"/>
      <c r="F19" s="35"/>
      <c r="G19" s="2"/>
      <c r="H19" s="69"/>
    </row>
    <row r="20" spans="1:10" x14ac:dyDescent="0.2">
      <c r="A20" s="138" t="s">
        <v>20</v>
      </c>
      <c r="B20" s="139" t="s">
        <v>15</v>
      </c>
      <c r="C20" s="146">
        <v>22</v>
      </c>
      <c r="D20" s="146">
        <v>15</v>
      </c>
      <c r="E20" s="147">
        <v>-29.5</v>
      </c>
      <c r="F20" s="35"/>
      <c r="G20" s="2"/>
      <c r="H20" s="69"/>
    </row>
    <row r="21" spans="1:10" x14ac:dyDescent="0.2">
      <c r="A21" s="141"/>
      <c r="B21" s="3" t="s">
        <v>16</v>
      </c>
      <c r="C21" s="23">
        <v>217</v>
      </c>
      <c r="D21" s="23">
        <v>382</v>
      </c>
      <c r="E21" s="148">
        <v>75.7</v>
      </c>
      <c r="F21" s="35"/>
      <c r="G21" s="2"/>
      <c r="H21" s="69"/>
      <c r="J21" s="56"/>
    </row>
    <row r="22" spans="1:10" x14ac:dyDescent="0.2">
      <c r="A22" s="143"/>
      <c r="B22" s="144" t="s">
        <v>17</v>
      </c>
      <c r="C22" s="145">
        <v>239</v>
      </c>
      <c r="D22" s="145">
        <v>397</v>
      </c>
      <c r="E22" s="123">
        <v>66.099999999999994</v>
      </c>
      <c r="F22" s="35"/>
      <c r="G22" s="2"/>
      <c r="H22" s="69"/>
      <c r="J22" s="56"/>
    </row>
    <row r="23" spans="1:10" x14ac:dyDescent="0.2">
      <c r="A23" s="78"/>
      <c r="B23" s="79"/>
      <c r="C23" s="79"/>
      <c r="D23" s="79"/>
      <c r="E23" s="127"/>
      <c r="F23" s="35"/>
      <c r="G23" s="2"/>
      <c r="H23" s="69"/>
      <c r="J23" s="50"/>
    </row>
    <row r="24" spans="1:10" x14ac:dyDescent="0.2">
      <c r="A24" s="138" t="s">
        <v>23</v>
      </c>
      <c r="B24" s="139" t="s">
        <v>15</v>
      </c>
      <c r="C24" s="146">
        <v>1667</v>
      </c>
      <c r="D24" s="146">
        <v>1722</v>
      </c>
      <c r="E24" s="123">
        <f>((D24/C24)-1)*100</f>
        <v>3.299340131973616</v>
      </c>
      <c r="F24" s="35"/>
      <c r="G24" s="2"/>
      <c r="H24" s="69"/>
    </row>
    <row r="25" spans="1:10" x14ac:dyDescent="0.2">
      <c r="A25" s="141"/>
      <c r="B25" s="3" t="s">
        <v>16</v>
      </c>
      <c r="C25" s="23">
        <v>1884</v>
      </c>
      <c r="D25" s="23">
        <v>2357</v>
      </c>
      <c r="E25" s="123">
        <f>((D25/C25)-1)*100</f>
        <v>25.106157112526549</v>
      </c>
      <c r="F25" s="35"/>
      <c r="G25" s="2"/>
      <c r="H25" s="69"/>
    </row>
    <row r="26" spans="1:10" x14ac:dyDescent="0.2">
      <c r="A26" s="143"/>
      <c r="B26" s="144" t="s">
        <v>17</v>
      </c>
      <c r="C26" s="145">
        <v>3551</v>
      </c>
      <c r="D26" s="145">
        <v>4079</v>
      </c>
      <c r="E26" s="123">
        <f>((D26/C26)-1)*100</f>
        <v>14.869050971557307</v>
      </c>
      <c r="F26" s="35"/>
      <c r="G26" s="2"/>
      <c r="H26" s="69"/>
    </row>
    <row r="27" spans="1:10" x14ac:dyDescent="0.2">
      <c r="A27" s="78"/>
      <c r="B27" s="79"/>
      <c r="C27" s="79"/>
      <c r="D27" s="79"/>
      <c r="E27" s="127"/>
      <c r="F27" s="35"/>
      <c r="G27" s="2"/>
      <c r="H27" s="69"/>
    </row>
    <row r="28" spans="1:10" x14ac:dyDescent="0.2">
      <c r="A28" s="138" t="s">
        <v>22</v>
      </c>
      <c r="B28" s="139" t="s">
        <v>15</v>
      </c>
      <c r="C28" s="146">
        <v>550</v>
      </c>
      <c r="D28" s="146">
        <v>627</v>
      </c>
      <c r="E28" s="147">
        <v>13.9</v>
      </c>
      <c r="F28" s="35"/>
      <c r="G28" s="2"/>
      <c r="H28" s="69"/>
    </row>
    <row r="29" spans="1:10" x14ac:dyDescent="0.2">
      <c r="A29" s="141"/>
      <c r="B29" s="3" t="s">
        <v>16</v>
      </c>
      <c r="C29" s="23">
        <v>985</v>
      </c>
      <c r="D29" s="23">
        <v>829</v>
      </c>
      <c r="E29" s="148">
        <v>-15.8</v>
      </c>
      <c r="F29" s="35"/>
      <c r="G29" s="2"/>
      <c r="H29" s="69"/>
    </row>
    <row r="30" spans="1:10" x14ac:dyDescent="0.2">
      <c r="A30" s="141"/>
      <c r="B30" s="3" t="s">
        <v>17</v>
      </c>
      <c r="C30" s="142">
        <v>1535</v>
      </c>
      <c r="D30" s="142">
        <v>1456</v>
      </c>
      <c r="E30" s="21">
        <v>-5.2</v>
      </c>
      <c r="F30" s="35"/>
      <c r="G30" s="2"/>
      <c r="H30" s="69"/>
    </row>
    <row r="31" spans="1:10" ht="38.25" customHeight="1" x14ac:dyDescent="0.2">
      <c r="A31" s="110" t="s">
        <v>26</v>
      </c>
      <c r="B31" s="110"/>
      <c r="C31" s="110"/>
      <c r="D31" s="110"/>
      <c r="E31" s="110"/>
    </row>
    <row r="32" spans="1:10" ht="127.5" customHeight="1" x14ac:dyDescent="0.2">
      <c r="A32" s="111" t="s">
        <v>31</v>
      </c>
      <c r="B32" s="111"/>
      <c r="C32" s="111"/>
      <c r="D32" s="111"/>
      <c r="E32" s="111"/>
    </row>
    <row r="33" spans="1:5" ht="12" customHeight="1" x14ac:dyDescent="0.2">
      <c r="A33" s="57"/>
      <c r="B33" s="57"/>
      <c r="C33" s="58"/>
      <c r="D33" s="58"/>
      <c r="E33" s="58"/>
    </row>
    <row r="34" spans="1:5" ht="12" customHeight="1" x14ac:dyDescent="0.2"/>
    <row r="35" spans="1:5" ht="12" customHeight="1" x14ac:dyDescent="0.2"/>
    <row r="36" spans="1:5" ht="12" customHeight="1" x14ac:dyDescent="0.2"/>
  </sheetData>
  <mergeCells count="11">
    <mergeCell ref="A32:E32"/>
    <mergeCell ref="A12:A14"/>
    <mergeCell ref="A16:A18"/>
    <mergeCell ref="A20:A22"/>
    <mergeCell ref="A28:A30"/>
    <mergeCell ref="A24:A26"/>
    <mergeCell ref="A1:E1"/>
    <mergeCell ref="A2:E2"/>
    <mergeCell ref="A4:A6"/>
    <mergeCell ref="A8:A10"/>
    <mergeCell ref="A31:E31"/>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8"/>
  <sheetViews>
    <sheetView zoomScale="130" zoomScaleNormal="130" zoomScaleSheetLayoutView="100" workbookViewId="0">
      <selection activeCell="H18" sqref="H18"/>
    </sheetView>
  </sheetViews>
  <sheetFormatPr defaultRowHeight="12.75" x14ac:dyDescent="0.2"/>
  <cols>
    <col min="1" max="1" width="11.140625" customWidth="1"/>
    <col min="2" max="2" width="38.42578125" customWidth="1"/>
    <col min="3" max="5" width="13.28515625" customWidth="1"/>
    <col min="6" max="6" width="13.85546875" customWidth="1"/>
    <col min="7" max="7" width="11.85546875" customWidth="1"/>
    <col min="8" max="8" width="18" customWidth="1"/>
    <col min="9" max="11" width="17.7109375" bestFit="1" customWidth="1"/>
    <col min="12" max="12" width="10.85546875" bestFit="1" customWidth="1"/>
  </cols>
  <sheetData>
    <row r="1" spans="1:11" ht="12.75" customHeight="1" x14ac:dyDescent="0.2">
      <c r="A1" s="113" t="s">
        <v>50</v>
      </c>
      <c r="B1" s="113"/>
      <c r="C1" s="113"/>
      <c r="D1" s="113"/>
      <c r="E1" s="113"/>
    </row>
    <row r="2" spans="1:11" ht="18" customHeight="1" x14ac:dyDescent="0.2">
      <c r="A2" s="113"/>
      <c r="B2" s="113"/>
      <c r="C2" s="113"/>
      <c r="D2" s="113"/>
      <c r="E2" s="113"/>
    </row>
    <row r="3" spans="1:11" x14ac:dyDescent="0.2">
      <c r="A3" s="114" t="s">
        <v>36</v>
      </c>
      <c r="B3" s="114"/>
      <c r="C3" s="114"/>
      <c r="D3" s="114"/>
      <c r="E3" s="114"/>
      <c r="G3" s="37"/>
    </row>
    <row r="4" spans="1:11" ht="18" customHeight="1" x14ac:dyDescent="0.2">
      <c r="A4" s="26" t="s">
        <v>14</v>
      </c>
      <c r="B4" s="27" t="s">
        <v>24</v>
      </c>
      <c r="C4" s="26" t="s">
        <v>16</v>
      </c>
      <c r="D4" s="27" t="s">
        <v>15</v>
      </c>
      <c r="E4" s="27" t="s">
        <v>17</v>
      </c>
      <c r="F4" s="72"/>
      <c r="G4" s="72"/>
      <c r="H4" s="75"/>
    </row>
    <row r="5" spans="1:11" ht="13.5" customHeight="1" x14ac:dyDescent="0.25">
      <c r="A5" s="33" t="s">
        <v>21</v>
      </c>
      <c r="B5" s="77" t="s">
        <v>38</v>
      </c>
      <c r="C5" s="92">
        <v>3.2143345010000002</v>
      </c>
      <c r="D5" s="92">
        <v>4.7209297369999996</v>
      </c>
      <c r="E5" s="92">
        <f t="shared" ref="E5:E10" si="0">C5+D5</f>
        <v>7.9352642380000002</v>
      </c>
      <c r="F5" s="38"/>
      <c r="G5" s="37"/>
      <c r="H5" s="72"/>
      <c r="I5" s="72"/>
      <c r="J5" s="72"/>
      <c r="K5" s="76"/>
    </row>
    <row r="6" spans="1:11" ht="12.75" customHeight="1" x14ac:dyDescent="0.2">
      <c r="A6" s="18" t="s">
        <v>18</v>
      </c>
      <c r="B6" s="7" t="s">
        <v>38</v>
      </c>
      <c r="C6" s="92">
        <v>2.835272158</v>
      </c>
      <c r="D6" s="92">
        <v>4.3665023319999996</v>
      </c>
      <c r="E6" s="92">
        <f t="shared" si="0"/>
        <v>7.20177449</v>
      </c>
      <c r="F6" s="37"/>
      <c r="G6" s="73"/>
    </row>
    <row r="7" spans="1:11" ht="12.75" customHeight="1" x14ac:dyDescent="0.2">
      <c r="A7" s="18" t="s">
        <v>19</v>
      </c>
      <c r="B7" s="3" t="s">
        <v>34</v>
      </c>
      <c r="C7" s="92">
        <v>0.681841535</v>
      </c>
      <c r="D7" s="92">
        <v>3.127964843</v>
      </c>
      <c r="E7" s="92">
        <f t="shared" si="0"/>
        <v>3.8098063780000002</v>
      </c>
      <c r="F7" s="37"/>
      <c r="G7" s="73"/>
    </row>
    <row r="8" spans="1:11" ht="12.75" customHeight="1" x14ac:dyDescent="0.2">
      <c r="A8" s="39" t="s">
        <v>20</v>
      </c>
      <c r="B8" s="8" t="s">
        <v>37</v>
      </c>
      <c r="C8" s="92">
        <v>0.38198763099999999</v>
      </c>
      <c r="D8" s="92">
        <v>1.5243193E-2</v>
      </c>
      <c r="E8" s="92">
        <f t="shared" si="0"/>
        <v>0.39723082399999998</v>
      </c>
      <c r="F8" s="37"/>
      <c r="G8" s="37"/>
    </row>
    <row r="9" spans="1:11" ht="12.75" customHeight="1" x14ac:dyDescent="0.2">
      <c r="A9" s="18" t="s">
        <v>23</v>
      </c>
      <c r="B9" s="7" t="s">
        <v>37</v>
      </c>
      <c r="C9" s="92">
        <v>1.682572065</v>
      </c>
      <c r="D9" s="92">
        <v>0.78988486700000005</v>
      </c>
      <c r="E9" s="92">
        <f t="shared" si="0"/>
        <v>2.4724569320000001</v>
      </c>
      <c r="F9" s="37"/>
      <c r="G9" s="37"/>
    </row>
    <row r="10" spans="1:11" ht="12.75" customHeight="1" x14ac:dyDescent="0.2">
      <c r="A10" s="18" t="s">
        <v>22</v>
      </c>
      <c r="B10" s="7" t="s">
        <v>38</v>
      </c>
      <c r="C10" s="92">
        <v>0.286208505</v>
      </c>
      <c r="D10" s="92">
        <v>0.19145235499999999</v>
      </c>
      <c r="E10" s="92">
        <f t="shared" si="0"/>
        <v>0.47766085999999996</v>
      </c>
      <c r="F10" s="37"/>
      <c r="G10" s="73"/>
    </row>
    <row r="11" spans="1:11" ht="12" customHeight="1" x14ac:dyDescent="0.2">
      <c r="A11" s="115" t="s">
        <v>26</v>
      </c>
      <c r="B11" s="115"/>
      <c r="C11" s="115"/>
      <c r="D11" s="115"/>
      <c r="E11" s="115"/>
      <c r="F11" s="2"/>
      <c r="G11" s="2"/>
      <c r="H11" s="2"/>
    </row>
    <row r="12" spans="1:11" ht="12" customHeight="1" x14ac:dyDescent="0.2">
      <c r="A12" s="116" t="s">
        <v>41</v>
      </c>
      <c r="B12" s="116"/>
      <c r="C12" s="116"/>
      <c r="D12" s="116"/>
      <c r="E12" s="116"/>
      <c r="F12" s="75"/>
      <c r="G12" s="75"/>
      <c r="H12" s="36"/>
    </row>
    <row r="13" spans="1:11" ht="12.75" customHeight="1" x14ac:dyDescent="0.2">
      <c r="A13" s="2"/>
      <c r="B13" s="74"/>
      <c r="C13" s="74"/>
      <c r="D13" s="74"/>
      <c r="E13" s="74"/>
      <c r="F13" s="75"/>
    </row>
    <row r="14" spans="1:11" ht="11.25" customHeight="1" x14ac:dyDescent="0.2">
      <c r="A14" s="2"/>
      <c r="B14" s="2"/>
      <c r="C14" s="75"/>
      <c r="D14" s="75"/>
      <c r="E14" s="2"/>
      <c r="F14" s="2"/>
    </row>
    <row r="15" spans="1:11" x14ac:dyDescent="0.2">
      <c r="A15" s="2"/>
      <c r="B15" s="2"/>
      <c r="C15" s="2"/>
      <c r="D15" s="2"/>
      <c r="E15" s="69"/>
      <c r="F15" s="2"/>
    </row>
    <row r="16" spans="1:11" x14ac:dyDescent="0.2">
      <c r="A16" s="2"/>
      <c r="B16" s="2"/>
      <c r="C16" s="2"/>
      <c r="D16" s="2"/>
      <c r="E16" s="2"/>
      <c r="F16" s="2"/>
    </row>
    <row r="17" spans="1:7" x14ac:dyDescent="0.2">
      <c r="A17" s="2"/>
      <c r="B17" s="2"/>
      <c r="C17" s="2"/>
      <c r="D17" s="2"/>
      <c r="E17" s="2"/>
      <c r="F17" s="2"/>
      <c r="G17" s="2"/>
    </row>
    <row r="18" spans="1:7" x14ac:dyDescent="0.2">
      <c r="G18"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8" sqref="A8"/>
    </sheetView>
  </sheetViews>
  <sheetFormatPr defaultRowHeight="12.75" x14ac:dyDescent="0.2"/>
  <sheetData>
    <row r="1" spans="1:2" x14ac:dyDescent="0.2">
      <c r="A1" t="s">
        <v>52</v>
      </c>
    </row>
    <row r="3" spans="1:2" x14ac:dyDescent="0.2">
      <c r="A3" s="93">
        <v>42339</v>
      </c>
      <c r="B3">
        <v>37.19</v>
      </c>
    </row>
    <row r="4" spans="1:2" x14ac:dyDescent="0.2">
      <c r="A4" s="94">
        <v>43085</v>
      </c>
      <c r="B4">
        <v>51.97</v>
      </c>
    </row>
    <row r="5" spans="1:2" x14ac:dyDescent="0.2">
      <c r="A5" s="96" t="s">
        <v>53</v>
      </c>
      <c r="B5" s="95">
        <f>(B4/B3)-1</f>
        <v>0.3974186609303576</v>
      </c>
    </row>
    <row r="7" spans="1:2" x14ac:dyDescent="0.2">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Figure 1</vt:lpstr>
      <vt:lpstr>Figure 2</vt:lpstr>
      <vt:lpstr>Figure 3</vt:lpstr>
      <vt:lpstr>Figure 4</vt:lpstr>
      <vt:lpstr>Table 1</vt:lpstr>
      <vt:lpstr>Table 2</vt:lpstr>
      <vt:lpstr>Table 3</vt:lpstr>
      <vt:lpstr>Figure 5</vt:lpstr>
      <vt:lpstr>Table 4</vt:lpstr>
      <vt:lpstr>Figure 6</vt:lpstr>
      <vt:lpstr>Oil Price</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Smallen, David (RITA)</cp:lastModifiedBy>
  <cp:lastPrinted>2015-11-06T15:36:55Z</cp:lastPrinted>
  <dcterms:created xsi:type="dcterms:W3CDTF">2008-08-14T19:02:29Z</dcterms:created>
  <dcterms:modified xsi:type="dcterms:W3CDTF">2017-02-17T16:00:43Z</dcterms:modified>
</cp:coreProperties>
</file>