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520" windowHeight="11640"/>
  </bookViews>
  <sheets>
    <sheet name="Figure" sheetId="82" r:id="rId1"/>
    <sheet name="Table 1" sheetId="76" r:id="rId2"/>
    <sheet name="Table 1A" sheetId="77" r:id="rId3"/>
    <sheet name="Table 2" sheetId="12" r:id="rId4"/>
    <sheet name="Table 3" sheetId="13" r:id="rId5"/>
    <sheet name="Table 4" sheetId="15" r:id="rId6"/>
    <sheet name="Table 5" sheetId="81" r:id="rId7"/>
    <sheet name="Table 6" sheetId="16" r:id="rId8"/>
    <sheet name="Table 7" sheetId="17" r:id="rId9"/>
    <sheet name="Table 8" sheetId="64" r:id="rId10"/>
    <sheet name="Table 9" sheetId="67" r:id="rId11"/>
    <sheet name="Table 10" sheetId="20" r:id="rId12"/>
    <sheet name="Table 11" sheetId="65" r:id="rId13"/>
    <sheet name="Table 12" sheetId="22" r:id="rId14"/>
    <sheet name="Table 13" sheetId="23" r:id="rId15"/>
    <sheet name="Table 14" sheetId="66" r:id="rId16"/>
    <sheet name="Table 15" sheetId="25" r:id="rId17"/>
  </sheets>
  <definedNames>
    <definedName name="_xlnm.Print_Area" localSheetId="10">'Table 9'!$A$1:$M$15</definedName>
  </definedNames>
  <calcPr calcId="145621"/>
</workbook>
</file>

<file path=xl/calcChain.xml><?xml version="1.0" encoding="utf-8"?>
<calcChain xmlns="http://schemas.openxmlformats.org/spreadsheetml/2006/main">
  <c r="A12" i="82" l="1"/>
  <c r="A13" i="82"/>
  <c r="A14" i="82"/>
  <c r="A15" i="82"/>
  <c r="A16" i="82"/>
  <c r="A17" i="82"/>
  <c r="A18" i="82"/>
  <c r="A19" i="82"/>
  <c r="A20" i="82"/>
  <c r="A21" i="82"/>
  <c r="A22" i="82"/>
  <c r="A23" i="82"/>
  <c r="A24" i="82"/>
  <c r="A25" i="82"/>
  <c r="A26" i="82"/>
  <c r="A27" i="82"/>
  <c r="A28" i="82"/>
  <c r="A29" i="82"/>
  <c r="A30" i="82"/>
  <c r="A31" i="82"/>
  <c r="A32" i="82"/>
  <c r="A33" i="82"/>
  <c r="A34" i="82"/>
  <c r="A35" i="82"/>
  <c r="H14" i="13" l="1"/>
  <c r="G14" i="13"/>
  <c r="H14" i="64"/>
  <c r="G14" i="64"/>
  <c r="H14" i="65"/>
  <c r="G14" i="65"/>
  <c r="I8" i="22"/>
  <c r="H8" i="22"/>
  <c r="H14" i="66"/>
  <c r="G14" i="66"/>
  <c r="H15" i="25"/>
  <c r="I15" i="25"/>
  <c r="C17" i="13" l="1"/>
  <c r="D17" i="13"/>
  <c r="E17" i="13"/>
  <c r="F17" i="13"/>
  <c r="B17" i="13"/>
  <c r="C17" i="64"/>
  <c r="D17" i="64"/>
  <c r="E17" i="64"/>
  <c r="F17" i="64"/>
  <c r="B17" i="64"/>
  <c r="F17" i="65"/>
  <c r="C17" i="65"/>
  <c r="D17" i="65"/>
  <c r="E17" i="65"/>
  <c r="B17" i="65"/>
  <c r="C17" i="66"/>
  <c r="D17" i="66"/>
  <c r="E17" i="66"/>
  <c r="F17" i="66"/>
  <c r="B17" i="66"/>
  <c r="H13" i="13" l="1"/>
  <c r="G13" i="13"/>
  <c r="E8" i="15"/>
  <c r="B8" i="15"/>
  <c r="C8" i="15"/>
  <c r="D8" i="15"/>
  <c r="H13" i="64"/>
  <c r="G13" i="64"/>
  <c r="H13" i="65"/>
  <c r="G13" i="65"/>
  <c r="H13" i="66"/>
  <c r="G13" i="66"/>
  <c r="I9" i="22"/>
  <c r="H9" i="22"/>
  <c r="H17" i="66" l="1"/>
  <c r="G17" i="66"/>
  <c r="G17" i="65"/>
  <c r="I10" i="67" l="1"/>
  <c r="H10" i="67"/>
  <c r="I9" i="67"/>
  <c r="H9" i="67"/>
  <c r="I8" i="67"/>
  <c r="H8" i="67"/>
  <c r="I6" i="67"/>
  <c r="G5" i="67"/>
  <c r="G11" i="67" s="1"/>
  <c r="F5" i="67"/>
  <c r="F11" i="67" s="1"/>
  <c r="E5" i="67"/>
  <c r="E11" i="67" s="1"/>
  <c r="D5" i="67"/>
  <c r="D11" i="67" s="1"/>
  <c r="C5" i="67"/>
  <c r="C11" i="67" s="1"/>
  <c r="I5" i="67" l="1"/>
  <c r="I11" i="67"/>
  <c r="H11" i="67"/>
  <c r="H5" i="67"/>
  <c r="G4" i="66" l="1"/>
  <c r="H4" i="66"/>
  <c r="G5" i="66"/>
  <c r="H5" i="66"/>
  <c r="G6" i="66"/>
  <c r="H6" i="66"/>
  <c r="G7" i="66"/>
  <c r="H7" i="66"/>
  <c r="G8" i="66"/>
  <c r="H8" i="66"/>
  <c r="G9" i="66"/>
  <c r="H9" i="66"/>
  <c r="G10" i="66"/>
  <c r="H10" i="66"/>
  <c r="G11" i="66"/>
  <c r="H11" i="66"/>
  <c r="G12" i="66"/>
  <c r="H12" i="66"/>
  <c r="B16" i="66"/>
  <c r="C16" i="66"/>
  <c r="D16" i="66"/>
  <c r="E16" i="66"/>
  <c r="G4" i="65"/>
  <c r="H4" i="65"/>
  <c r="G5" i="65"/>
  <c r="H5" i="65"/>
  <c r="G6" i="65"/>
  <c r="H6" i="65"/>
  <c r="G7" i="65"/>
  <c r="H7" i="65"/>
  <c r="G8" i="65"/>
  <c r="H8" i="65"/>
  <c r="G9" i="65"/>
  <c r="H9" i="65"/>
  <c r="G10" i="65"/>
  <c r="H10" i="65"/>
  <c r="G11" i="65"/>
  <c r="H11" i="65"/>
  <c r="G12" i="65"/>
  <c r="H12" i="65"/>
  <c r="B16" i="65"/>
  <c r="C16" i="65"/>
  <c r="D16" i="65"/>
  <c r="E16" i="65"/>
  <c r="G4" i="64"/>
  <c r="H4" i="64"/>
  <c r="G5" i="64"/>
  <c r="H5" i="64"/>
  <c r="G6" i="64"/>
  <c r="H6" i="64"/>
  <c r="G7" i="64"/>
  <c r="H7" i="64"/>
  <c r="G8" i="64"/>
  <c r="H8" i="64"/>
  <c r="G9" i="64"/>
  <c r="H9" i="64"/>
  <c r="G10" i="64"/>
  <c r="H10" i="64"/>
  <c r="G11" i="64"/>
  <c r="H11" i="64"/>
  <c r="G12" i="64"/>
  <c r="H12" i="64"/>
  <c r="B16" i="64"/>
  <c r="C16" i="64"/>
  <c r="D16" i="64"/>
  <c r="E16" i="64"/>
  <c r="G17" i="64"/>
  <c r="H17" i="65" l="1"/>
  <c r="H17" i="64"/>
  <c r="D16" i="25"/>
  <c r="H12" i="13" l="1"/>
  <c r="G12" i="13"/>
  <c r="G11" i="13"/>
  <c r="G17" i="13" l="1"/>
  <c r="H11" i="13"/>
  <c r="I5" i="25"/>
  <c r="H5" i="25"/>
  <c r="H10" i="13" l="1"/>
  <c r="G10" i="13"/>
  <c r="H13" i="25" l="1"/>
  <c r="I17" i="25"/>
  <c r="G9" i="13" l="1"/>
  <c r="C16" i="25"/>
  <c r="C20" i="25" s="1"/>
  <c r="D20" i="25"/>
  <c r="E16" i="25"/>
  <c r="E20" i="25" s="1"/>
  <c r="H9" i="13"/>
  <c r="F16" i="25"/>
  <c r="F20" i="25" s="1"/>
  <c r="G16" i="25"/>
  <c r="G20" i="25" s="1"/>
  <c r="H17" i="13"/>
  <c r="I16" i="25" l="1"/>
  <c r="H16" i="25"/>
  <c r="I14" i="25"/>
  <c r="H14" i="25"/>
  <c r="I13" i="25"/>
  <c r="I12" i="25"/>
  <c r="H12" i="25"/>
  <c r="I11" i="25"/>
  <c r="H11" i="25"/>
  <c r="I10" i="25"/>
  <c r="H10" i="25"/>
  <c r="I8" i="25"/>
  <c r="H8" i="25"/>
  <c r="I9" i="25"/>
  <c r="H9" i="25"/>
  <c r="I7" i="25"/>
  <c r="H7" i="25"/>
  <c r="I6" i="25"/>
  <c r="H6" i="25"/>
  <c r="G11" i="22"/>
  <c r="F11" i="22"/>
  <c r="E11" i="22"/>
  <c r="D11" i="22"/>
  <c r="C11" i="22"/>
  <c r="I7" i="22"/>
  <c r="H7" i="22"/>
  <c r="I5" i="22"/>
  <c r="H5" i="22"/>
  <c r="I6" i="22"/>
  <c r="H6" i="22"/>
  <c r="I10" i="22"/>
  <c r="H10" i="22"/>
  <c r="E16" i="13"/>
  <c r="D16" i="13"/>
  <c r="C16" i="13"/>
  <c r="B16" i="13"/>
  <c r="H8" i="13"/>
  <c r="G8" i="13"/>
  <c r="H7" i="13"/>
  <c r="G7" i="13"/>
  <c r="H6" i="13"/>
  <c r="G6" i="13"/>
  <c r="H5" i="13"/>
  <c r="G5" i="13"/>
  <c r="H4" i="13"/>
  <c r="G4" i="13"/>
  <c r="I11" i="22" l="1"/>
  <c r="H11" i="22"/>
  <c r="I20" i="25" l="1"/>
  <c r="H20" i="25"/>
</calcChain>
</file>

<file path=xl/sharedStrings.xml><?xml version="1.0" encoding="utf-8"?>
<sst xmlns="http://schemas.openxmlformats.org/spreadsheetml/2006/main" count="342" uniqueCount="134">
  <si>
    <t>Virgin America</t>
  </si>
  <si>
    <t>AA/US Combined</t>
  </si>
  <si>
    <t xml:space="preserve">   American**</t>
  </si>
  <si>
    <t xml:space="preserve">   US Airways**</t>
  </si>
  <si>
    <t>United</t>
  </si>
  <si>
    <t>Delta</t>
  </si>
  <si>
    <t>Alaska</t>
  </si>
  <si>
    <t>Total</t>
  </si>
  <si>
    <t>JetBlue</t>
  </si>
  <si>
    <t>Spirit</t>
  </si>
  <si>
    <t>Allegiant</t>
  </si>
  <si>
    <t>Frontier</t>
  </si>
  <si>
    <t>Envoy</t>
  </si>
  <si>
    <t>SkyWest</t>
  </si>
  <si>
    <t>ExpressJet</t>
  </si>
  <si>
    <t>Endeavor</t>
  </si>
  <si>
    <t>Republic</t>
  </si>
  <si>
    <t>Horizon</t>
  </si>
  <si>
    <t>Mesa</t>
  </si>
  <si>
    <t>PSA</t>
  </si>
  <si>
    <t>S5/RP Combined</t>
  </si>
  <si>
    <t>Air Wisconsin</t>
  </si>
  <si>
    <t>Compass</t>
  </si>
  <si>
    <t>GoJet</t>
  </si>
  <si>
    <t>Table 1: Yearly Change in Scheduled Passenger Airline Full-time Equivalent Employees* by Airline Group</t>
  </si>
  <si>
    <t>Most recent 13 months - percent change from same month of the previous year</t>
  </si>
  <si>
    <t xml:space="preserve">Network Airlines   </t>
  </si>
  <si>
    <t xml:space="preserve">Low-Cost Airlines </t>
  </si>
  <si>
    <t xml:space="preserve">Regional Airlines </t>
  </si>
  <si>
    <t xml:space="preserve">All Passenger Airlines** </t>
  </si>
  <si>
    <t>Nov 2014-Nov 2015</t>
  </si>
  <si>
    <t>Dec 2014-Dec 2015</t>
  </si>
  <si>
    <t>Jan 2015-Jan 2016</t>
  </si>
  <si>
    <t>Feb 2015-Feb 2016</t>
  </si>
  <si>
    <t>Mar 2015-Mar 2016</t>
  </si>
  <si>
    <t>Source: Bureau of Transportation Statistics</t>
  </si>
  <si>
    <t>* Full-time Equivalent Employee (FTE) calculations count two part-time employees as one full-time employee.</t>
  </si>
  <si>
    <t xml:space="preserve">** Includes network, low-cost, regional and other carriers. Other Carriers generally operate within specific niche markets.  They are: Hawaiian Airlines, Sun Country Airlines and Island Air Hawaii. </t>
  </si>
  <si>
    <t>Note: Percent changes based on numbers prior to rounding.</t>
  </si>
  <si>
    <t>Note: See Table 2 for all passenger airlines, Table 7 for Network, Table 10 for Low-Cost and Table 13 for Regional.</t>
  </si>
  <si>
    <t>Table 1A: Monthly Change in Scheduled Passenger Airline Full-time Equivalent Employees* by Airline Group</t>
  </si>
  <si>
    <t xml:space="preserve">Percent change in FTEs from the previous month </t>
  </si>
  <si>
    <t>Nov 2015-Dec 2015</t>
  </si>
  <si>
    <t>Dec 2015-Jan 2016</t>
  </si>
  <si>
    <t>Jan 2016-Feb 2016</t>
  </si>
  <si>
    <t>Feb 2016-Mar 2016</t>
  </si>
  <si>
    <t xml:space="preserve">Table 2: Change from Previous Year in Scheduled Passenger Airline* Full-time Equivalent Employees** </t>
  </si>
  <si>
    <t xml:space="preserve">Percent change compared to same month the previous year </t>
  </si>
  <si>
    <t>Month</t>
  </si>
  <si>
    <t>January</t>
  </si>
  <si>
    <t>February</t>
  </si>
  <si>
    <t>March</t>
  </si>
  <si>
    <t>April</t>
  </si>
  <si>
    <t>May</t>
  </si>
  <si>
    <t>June</t>
  </si>
  <si>
    <t>July</t>
  </si>
  <si>
    <t>August</t>
  </si>
  <si>
    <t>September</t>
  </si>
  <si>
    <t>October</t>
  </si>
  <si>
    <t>November</t>
  </si>
  <si>
    <t>December</t>
  </si>
  <si>
    <t>* Includes network, low-cost, regional and other carriers.</t>
  </si>
  <si>
    <t>** Full-time Equivalent Employee (FTE) calculations count two part-time employees as one full-time employee.</t>
  </si>
  <si>
    <t>Table 3: Scheduled Passenger Airline Full-time Equivalent Employees* by Month 2012-2016</t>
  </si>
  <si>
    <t xml:space="preserve">Percent Change      </t>
  </si>
  <si>
    <t>2012-2016</t>
  </si>
  <si>
    <t>2015-2016</t>
  </si>
  <si>
    <t>12-Month Average</t>
  </si>
  <si>
    <t>** Includes network, low-cost, regional and other carriers.</t>
  </si>
  <si>
    <t>Percent of Total Passenger Airline Employees in 2016</t>
  </si>
  <si>
    <t>All Passenger Airlines**</t>
  </si>
  <si>
    <t xml:space="preserve">Regional </t>
  </si>
  <si>
    <t>Low-Cost</t>
  </si>
  <si>
    <t>Network</t>
  </si>
  <si>
    <t>Ranked by Number of Full-Time Equivalent Employees*</t>
  </si>
  <si>
    <t xml:space="preserve">Rank </t>
  </si>
  <si>
    <t>Airline</t>
  </si>
  <si>
    <t>Total FTE Employees</t>
  </si>
  <si>
    <t>Carrier Group**</t>
  </si>
  <si>
    <t>American</t>
  </si>
  <si>
    <t>Southwest</t>
  </si>
  <si>
    <t xml:space="preserve">Network </t>
  </si>
  <si>
    <t>Regional</t>
  </si>
  <si>
    <t xml:space="preserve">SkyWest </t>
  </si>
  <si>
    <t>** See Table 9 for Network, Table 12 for Low-Cost and Table 15 for Regional.</t>
  </si>
  <si>
    <t>Table 7: Network Airline Year-to-Year Change in Full-time Equivalent Employees* from the Previous Year</t>
  </si>
  <si>
    <t xml:space="preserve">Percent change compared to same month of the previous year </t>
  </si>
  <si>
    <t>Table 8: Network Airlines Full-time Equivalent Employees* by Month 2012-2016</t>
  </si>
  <si>
    <t>Rank</t>
  </si>
  <si>
    <t>N/A</t>
  </si>
  <si>
    <t>** American Airlines and US Airways merged and began reporting combined numbers in July 2015.</t>
  </si>
  <si>
    <t>Table 10: Low-Cost Airline Year-to-Year Change in Full-time Equivalent Employees* from the Previous Year</t>
  </si>
  <si>
    <t>Table 11: Low-Cost Airline Full-time Equivalent Employees* by Month 2012-2016</t>
  </si>
  <si>
    <t>Note: Percent changes and averages based on numbers prior to rounding.</t>
  </si>
  <si>
    <t>Percent Change</t>
  </si>
  <si>
    <t>Table 13: Regional Airline Year-to-Year Change in Full-time Equivalent Employees* from the Previous Year</t>
  </si>
  <si>
    <t>Table 14: Regional Airline Full-time Equivalent Employees* by Month 2012-2016</t>
  </si>
  <si>
    <r>
      <rPr>
        <vertAlign val="superscript"/>
        <sz val="10"/>
        <rFont val="Arial"/>
        <family val="2"/>
      </rPr>
      <t>#</t>
    </r>
    <r>
      <rPr>
        <sz val="10"/>
        <rFont val="Arial"/>
        <family val="2"/>
      </rPr>
      <t xml:space="preserve"> Effective July 2012 Chautauqua Airlines began reporting employment data. Chautauqua did not qualify for monthly reporting prior to July 2012 because it did not operate aircraft with more than 60 seats. Effective the end of December 2014, Shuttle America and Chautauqua combined operations and Chautauqua ceased operating.</t>
    </r>
  </si>
  <si>
    <r>
      <rPr>
        <vertAlign val="superscript"/>
        <sz val="10"/>
        <rFont val="Arial"/>
        <family val="2"/>
      </rPr>
      <t>##</t>
    </r>
    <r>
      <rPr>
        <sz val="10"/>
        <rFont val="Arial"/>
        <family val="2"/>
      </rPr>
      <t xml:space="preserve"> Effective the end of March 2013, Executive Airlines ceased operations.</t>
    </r>
  </si>
  <si>
    <t>N/A: Carriers did not meet the standard for filing, was no longer operating, merged with another operating carrier or failed to file.  See previous notes.</t>
  </si>
  <si>
    <t>Apr 2015-Apr 2016</t>
  </si>
  <si>
    <t>Mar 2016-Apr 2016</t>
  </si>
  <si>
    <t>Hawaiian</t>
  </si>
  <si>
    <t xml:space="preserve">                                                                                                                                         </t>
  </si>
  <si>
    <t>Other</t>
  </si>
  <si>
    <t>May 2015-May 2016</t>
  </si>
  <si>
    <t>Apr 2016-May2016</t>
  </si>
  <si>
    <t>May 2016-Jun2016</t>
  </si>
  <si>
    <t>June 2015-Jun 2016</t>
  </si>
  <si>
    <t xml:space="preserve">    Shuttle America#</t>
  </si>
  <si>
    <t xml:space="preserve">    Chautauqua#</t>
  </si>
  <si>
    <t>Executive##</t>
  </si>
  <si>
    <t>July 2015-July 2016</t>
  </si>
  <si>
    <t>Jun 2016-July 2016</t>
  </si>
  <si>
    <t>Aug 2015-Aug 2016</t>
  </si>
  <si>
    <t>July 2016-Aug 2016</t>
  </si>
  <si>
    <t>Sep 2015-Sep 2016</t>
  </si>
  <si>
    <t>Aug 2016-Sep 2016</t>
  </si>
  <si>
    <t>Oct 2015-Oct 2016</t>
  </si>
  <si>
    <t>Sep 2016-Oct 2016</t>
  </si>
  <si>
    <t>Table 4: Airline Group Full-time Equivalent Employees*, November 2012-2016</t>
  </si>
  <si>
    <t>(November of each year)</t>
  </si>
  <si>
    <t>Table 6: Top 10 Airlines, November 2016</t>
  </si>
  <si>
    <t>Top 10 Airlines  November 2015</t>
  </si>
  <si>
    <t>Table 9: Network Airline Full-time Equivalent Employees*, November 2012-2016</t>
  </si>
  <si>
    <t>(FTEs for November of each year.  Ranked by November 2016 FTEs)</t>
  </si>
  <si>
    <t>Table 12:  Low-Cost Airline Full-time Equivalent Employees*, November 2012-2016</t>
  </si>
  <si>
    <t>(FTEs for  November of each year.  Ranked by November 2016 FTEs)</t>
  </si>
  <si>
    <t>Table 15: Regional Airline Full-time Equivalent Employees*, November 2012-2016</t>
  </si>
  <si>
    <t>Jan-Nov Average</t>
  </si>
  <si>
    <t xml:space="preserve">Table 5: Carrier Group Percent of Total Scheduled Passenger Airline FTEs 2007-2016  </t>
  </si>
  <si>
    <t>Oct 2016-Nov 2016</t>
  </si>
  <si>
    <t>Nov 2015-Nov 2016</t>
  </si>
  <si>
    <t>U.S. Scheduled Passenger Airline Employment Percent Change from Previous Year (Last 24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</si>
</sst>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0.0"/>
    <numFmt numFmtId="166" formatCode="#,##0.0"/>
    <numFmt numFmtId="167" formatCode="0.0%"/>
    <numFmt numFmtId="168" formatCode="0_);\(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0"/>
      <name val="Arial"/>
      <family val="2"/>
    </font>
    <font>
      <vertAlign val="superscript"/>
      <sz val="10"/>
      <name val="Arial"/>
      <family val="2"/>
    </font>
    <font>
      <sz val="10"/>
      <color theme="1"/>
      <name val="Arial"/>
      <family val="2"/>
    </font>
    <font>
      <b/>
      <sz val="10"/>
      <color theme="1"/>
      <name val="Arial"/>
      <family val="2"/>
    </font>
    <font>
      <sz val="10"/>
      <name val="Arial"/>
      <family val="2"/>
    </font>
    <font>
      <b/>
      <sz val="12"/>
      <name val="Arial"/>
      <family val="2"/>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15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0" fontId="23" fillId="0" borderId="0"/>
    <xf numFmtId="0" fontId="1" fillId="0" borderId="0"/>
    <xf numFmtId="0" fontId="25" fillId="0" borderId="0"/>
    <xf numFmtId="9" fontId="1" fillId="0" borderId="0" applyFont="0" applyFill="0" applyBorder="0" applyAlignment="0" applyProtection="0"/>
    <xf numFmtId="0" fontId="19" fillId="0" borderId="0"/>
  </cellStyleXfs>
  <cellXfs count="334">
    <xf numFmtId="0" fontId="0" fillId="0" borderId="0" xfId="0"/>
    <xf numFmtId="0" fontId="18" fillId="0" borderId="0" xfId="43" applyFont="1" applyFill="1" applyBorder="1"/>
    <xf numFmtId="0" fontId="18" fillId="0" borderId="0" xfId="43" applyFont="1" applyFill="1" applyBorder="1" applyAlignment="1">
      <alignment horizontal="left"/>
    </xf>
    <xf numFmtId="0" fontId="18" fillId="0" borderId="0" xfId="43" applyFont="1" applyFill="1" applyAlignment="1">
      <alignment horizontal="left"/>
    </xf>
    <xf numFmtId="0" fontId="18" fillId="0" borderId="0" xfId="43" applyFont="1" applyFill="1" applyAlignment="1"/>
    <xf numFmtId="0" fontId="19" fillId="0" borderId="0" xfId="43" applyFont="1" applyFill="1" applyAlignment="1"/>
    <xf numFmtId="0" fontId="19" fillId="0" borderId="0" xfId="43"/>
    <xf numFmtId="0" fontId="19" fillId="0" borderId="0" xfId="43" applyFont="1"/>
    <xf numFmtId="0" fontId="19" fillId="0" borderId="0" xfId="43" applyBorder="1"/>
    <xf numFmtId="0" fontId="19" fillId="0" borderId="0" xfId="43" applyFill="1" applyBorder="1"/>
    <xf numFmtId="3" fontId="19" fillId="0" borderId="0" xfId="43" applyNumberFormat="1"/>
    <xf numFmtId="0" fontId="1" fillId="0" borderId="0" xfId="90"/>
    <xf numFmtId="0" fontId="23" fillId="0" borderId="0" xfId="149"/>
    <xf numFmtId="0" fontId="18" fillId="0" borderId="0" xfId="149" applyFont="1"/>
    <xf numFmtId="0" fontId="19" fillId="0" borderId="0" xfId="149" applyFont="1"/>
    <xf numFmtId="0" fontId="19" fillId="0" borderId="0" xfId="149" applyFont="1" applyAlignment="1">
      <alignment wrapText="1" shrinkToFit="1"/>
    </xf>
    <xf numFmtId="166" fontId="19" fillId="0" borderId="0" xfId="149" applyNumberFormat="1" applyFont="1" applyAlignment="1"/>
    <xf numFmtId="165" fontId="19" fillId="0" borderId="0" xfId="43" applyNumberFormat="1"/>
    <xf numFmtId="165" fontId="18" fillId="0" borderId="0" xfId="43" applyNumberFormat="1" applyFont="1"/>
    <xf numFmtId="3" fontId="18" fillId="0" borderId="0" xfId="43" applyNumberFormat="1" applyFont="1" applyFill="1"/>
    <xf numFmtId="164" fontId="19" fillId="0" borderId="0" xfId="43" applyNumberFormat="1"/>
    <xf numFmtId="167" fontId="0" fillId="0" borderId="0" xfId="148" applyNumberFormat="1" applyFont="1"/>
    <xf numFmtId="0" fontId="24" fillId="0" borderId="0" xfId="149" applyFont="1"/>
    <xf numFmtId="0" fontId="18" fillId="0" borderId="0" xfId="149" applyFont="1" applyAlignment="1">
      <alignment horizontal="center" wrapText="1"/>
    </xf>
    <xf numFmtId="166" fontId="18" fillId="0" borderId="0" xfId="149" applyNumberFormat="1" applyFont="1"/>
    <xf numFmtId="166" fontId="23" fillId="0" borderId="0" xfId="149" applyNumberFormat="1"/>
    <xf numFmtId="166" fontId="19" fillId="0" borderId="0" xfId="149" applyNumberFormat="1" applyFont="1"/>
    <xf numFmtId="166" fontId="18" fillId="0" borderId="0" xfId="149" applyNumberFormat="1" applyFont="1" applyAlignment="1"/>
    <xf numFmtId="0" fontId="18" fillId="0" borderId="0" xfId="43" applyFont="1" applyAlignment="1">
      <alignment horizontal="center" wrapText="1"/>
    </xf>
    <xf numFmtId="165" fontId="18" fillId="0" borderId="0" xfId="43" applyNumberFormat="1" applyFont="1" applyAlignment="1">
      <alignment horizontal="right"/>
    </xf>
    <xf numFmtId="0" fontId="18" fillId="0" borderId="0" xfId="43" applyFont="1"/>
    <xf numFmtId="165" fontId="19" fillId="0" borderId="0" xfId="43" applyNumberFormat="1" applyFont="1" applyAlignment="1">
      <alignment horizontal="right"/>
    </xf>
    <xf numFmtId="0" fontId="18" fillId="0" borderId="0" xfId="43" applyFont="1" applyAlignment="1">
      <alignment horizontal="center" vertical="center"/>
    </xf>
    <xf numFmtId="0" fontId="18" fillId="0" borderId="0" xfId="43" applyFont="1" applyAlignment="1">
      <alignment horizontal="center"/>
    </xf>
    <xf numFmtId="0" fontId="19" fillId="0" borderId="0" xfId="43" applyFont="1" applyAlignment="1">
      <alignment horizontal="right"/>
    </xf>
    <xf numFmtId="165" fontId="19" fillId="0" borderId="0" xfId="149" applyNumberFormat="1" applyFont="1"/>
    <xf numFmtId="3" fontId="23" fillId="0" borderId="0" xfId="149" applyNumberFormat="1"/>
    <xf numFmtId="0" fontId="18" fillId="0" borderId="0" xfId="149" applyFont="1" applyBorder="1"/>
    <xf numFmtId="3" fontId="18" fillId="0" borderId="0" xfId="149" applyNumberFormat="1" applyFont="1" applyBorder="1"/>
    <xf numFmtId="0" fontId="19" fillId="0" borderId="0" xfId="149" applyFont="1" applyBorder="1"/>
    <xf numFmtId="3" fontId="23" fillId="0" borderId="0" xfId="149" applyNumberFormat="1" applyFont="1" applyBorder="1"/>
    <xf numFmtId="3" fontId="23" fillId="0" borderId="0" xfId="149" applyNumberFormat="1" applyFont="1"/>
    <xf numFmtId="0" fontId="18" fillId="0" borderId="0" xfId="149" applyFont="1" applyFill="1"/>
    <xf numFmtId="37" fontId="23" fillId="0" borderId="0" xfId="149" applyNumberFormat="1"/>
    <xf numFmtId="37" fontId="18" fillId="0" borderId="0" xfId="51" applyNumberFormat="1" applyFont="1" applyAlignment="1">
      <alignment horizontal="right"/>
    </xf>
    <xf numFmtId="165" fontId="19" fillId="0" borderId="0" xfId="148" applyNumberFormat="1" applyFont="1"/>
    <xf numFmtId="165" fontId="18" fillId="0" borderId="0" xfId="43" applyNumberFormat="1" applyFont="1" applyFill="1"/>
    <xf numFmtId="43" fontId="19" fillId="0" borderId="0" xfId="43" applyNumberFormat="1"/>
    <xf numFmtId="0" fontId="19" fillId="0" borderId="0" xfId="43" applyFill="1" applyAlignment="1">
      <alignment horizontal="center"/>
    </xf>
    <xf numFmtId="0" fontId="19" fillId="0" borderId="0" xfId="43" applyFont="1" applyAlignment="1"/>
    <xf numFmtId="164" fontId="0" fillId="0" borderId="0" xfId="51" applyNumberFormat="1" applyFont="1" applyFill="1" applyAlignment="1"/>
    <xf numFmtId="3" fontId="23" fillId="0" borderId="0" xfId="149" applyNumberFormat="1" applyFill="1" applyAlignment="1"/>
    <xf numFmtId="3" fontId="19" fillId="0" borderId="0" xfId="43" applyNumberFormat="1" applyFill="1" applyAlignment="1"/>
    <xf numFmtId="164" fontId="0" fillId="0" borderId="0" xfId="51" applyNumberFormat="1" applyFont="1"/>
    <xf numFmtId="166" fontId="19" fillId="0" borderId="0" xfId="51" applyNumberFormat="1" applyFont="1" applyFill="1" applyBorder="1" applyAlignment="1">
      <alignment horizontal="right" wrapText="1"/>
    </xf>
    <xf numFmtId="3" fontId="18" fillId="0" borderId="0" xfId="149" applyNumberFormat="1" applyFont="1" applyFill="1" applyAlignment="1"/>
    <xf numFmtId="164" fontId="18" fillId="0" borderId="0" xfId="51" applyNumberFormat="1" applyFont="1"/>
    <xf numFmtId="166" fontId="18" fillId="0" borderId="0" xfId="51" applyNumberFormat="1" applyFont="1" applyFill="1" applyBorder="1" applyAlignment="1">
      <alignment horizontal="right" wrapText="1"/>
    </xf>
    <xf numFmtId="164" fontId="19" fillId="0" borderId="0" xfId="51" applyNumberFormat="1" applyFont="1" applyFill="1" applyAlignment="1"/>
    <xf numFmtId="3" fontId="23" fillId="0" borderId="0" xfId="149" applyNumberFormat="1" applyFill="1"/>
    <xf numFmtId="3" fontId="19" fillId="0" borderId="0" xfId="43" applyNumberFormat="1" applyFill="1"/>
    <xf numFmtId="0" fontId="19" fillId="0" borderId="0" xfId="43" applyFont="1" applyBorder="1" applyAlignment="1"/>
    <xf numFmtId="164" fontId="18" fillId="0" borderId="0" xfId="51" applyNumberFormat="1" applyFont="1" applyBorder="1" applyAlignment="1"/>
    <xf numFmtId="0" fontId="19" fillId="0" borderId="0" xfId="43" applyFill="1"/>
    <xf numFmtId="0" fontId="18" fillId="0" borderId="10" xfId="43" applyFont="1" applyFill="1" applyBorder="1" applyAlignment="1">
      <alignment horizontal="center" wrapText="1"/>
    </xf>
    <xf numFmtId="3" fontId="19" fillId="0" borderId="0" xfId="51" applyNumberFormat="1" applyFont="1" applyFill="1"/>
    <xf numFmtId="3" fontId="19" fillId="0" borderId="0" xfId="149" applyNumberFormat="1" applyFont="1" applyFill="1"/>
    <xf numFmtId="164" fontId="18" fillId="0" borderId="10" xfId="51" applyNumberFormat="1" applyFont="1" applyFill="1" applyBorder="1" applyAlignment="1"/>
    <xf numFmtId="0" fontId="23" fillId="0" borderId="0" xfId="149" applyFill="1"/>
    <xf numFmtId="0" fontId="18" fillId="0" borderId="10" xfId="149" applyFont="1" applyFill="1" applyBorder="1" applyAlignment="1">
      <alignment horizontal="center" vertical="center" wrapText="1"/>
    </xf>
    <xf numFmtId="165" fontId="19" fillId="0" borderId="0" xfId="149" applyNumberFormat="1" applyFont="1" applyFill="1" applyBorder="1"/>
    <xf numFmtId="0" fontId="19" fillId="0" borderId="0" xfId="149" applyFont="1" applyFill="1"/>
    <xf numFmtId="0" fontId="18" fillId="0" borderId="0" xfId="149" applyFont="1" applyFill="1" applyBorder="1" applyAlignment="1"/>
    <xf numFmtId="3" fontId="18" fillId="0" borderId="0" xfId="149" applyNumberFormat="1" applyFont="1" applyFill="1" applyBorder="1"/>
    <xf numFmtId="0" fontId="18" fillId="0" borderId="10" xfId="149" applyFont="1" applyFill="1" applyBorder="1" applyAlignment="1"/>
    <xf numFmtId="165" fontId="19" fillId="0" borderId="10" xfId="149" applyNumberFormat="1" applyFont="1" applyFill="1" applyBorder="1"/>
    <xf numFmtId="165" fontId="19" fillId="0" borderId="10" xfId="149" applyNumberFormat="1" applyFont="1" applyFill="1" applyBorder="1" applyAlignment="1">
      <alignment horizontal="right"/>
    </xf>
    <xf numFmtId="0" fontId="18" fillId="0" borderId="10" xfId="149" applyFont="1" applyFill="1" applyBorder="1" applyAlignment="1">
      <alignment horizontal="center"/>
    </xf>
    <xf numFmtId="0" fontId="19" fillId="0" borderId="0" xfId="149" applyFont="1" applyFill="1" applyBorder="1"/>
    <xf numFmtId="165" fontId="23" fillId="0" borderId="0" xfId="149" applyNumberFormat="1" applyFill="1"/>
    <xf numFmtId="165" fontId="19" fillId="0" borderId="0" xfId="149" applyNumberFormat="1" applyFont="1" applyFill="1"/>
    <xf numFmtId="0" fontId="19" fillId="0" borderId="10" xfId="149" applyFont="1" applyFill="1" applyBorder="1"/>
    <xf numFmtId="165" fontId="23" fillId="0" borderId="10" xfId="149" applyNumberFormat="1" applyFill="1" applyBorder="1"/>
    <xf numFmtId="0" fontId="19" fillId="0" borderId="0" xfId="149" applyFont="1" applyFill="1"/>
    <xf numFmtId="0" fontId="19" fillId="0" borderId="11" xfId="149" applyFont="1" applyFill="1" applyBorder="1" applyAlignment="1">
      <alignment horizontal="right"/>
    </xf>
    <xf numFmtId="3" fontId="18" fillId="0" borderId="0" xfId="51" applyNumberFormat="1" applyFont="1" applyFill="1" applyBorder="1"/>
    <xf numFmtId="0" fontId="19" fillId="0" borderId="0" xfId="149" applyFont="1" applyFill="1" applyAlignment="1">
      <alignment horizontal="right"/>
    </xf>
    <xf numFmtId="3" fontId="21" fillId="0" borderId="0" xfId="51" applyNumberFormat="1" applyFont="1" applyFill="1"/>
    <xf numFmtId="0" fontId="19" fillId="0" borderId="10" xfId="149" applyFont="1" applyFill="1" applyBorder="1" applyAlignment="1">
      <alignment horizontal="right"/>
    </xf>
    <xf numFmtId="0" fontId="18" fillId="0" borderId="10" xfId="43" applyFont="1" applyFill="1" applyBorder="1" applyAlignment="1">
      <alignment horizontal="center"/>
    </xf>
    <xf numFmtId="0" fontId="19" fillId="0" borderId="0" xfId="43" applyFont="1" applyFill="1" applyBorder="1"/>
    <xf numFmtId="165" fontId="19" fillId="0" borderId="11" xfId="43" applyNumberFormat="1" applyFont="1" applyFill="1" applyBorder="1" applyAlignment="1">
      <alignment horizontal="right"/>
    </xf>
    <xf numFmtId="165" fontId="19" fillId="0" borderId="11" xfId="43" applyNumberFormat="1" applyFont="1" applyFill="1" applyBorder="1" applyAlignment="1">
      <alignment horizontal="right" vertical="center"/>
    </xf>
    <xf numFmtId="0" fontId="19" fillId="0" borderId="0" xfId="43" applyFont="1" applyFill="1"/>
    <xf numFmtId="165" fontId="19" fillId="0" borderId="0" xfId="43" applyNumberFormat="1" applyFont="1" applyFill="1" applyBorder="1" applyAlignment="1">
      <alignment horizontal="right"/>
    </xf>
    <xf numFmtId="165" fontId="19" fillId="0" borderId="0" xfId="43" applyNumberFormat="1" applyFont="1" applyFill="1" applyBorder="1" applyAlignment="1">
      <alignment horizontal="right" wrapText="1"/>
    </xf>
    <xf numFmtId="0" fontId="18" fillId="0" borderId="0" xfId="43" applyFont="1" applyFill="1"/>
    <xf numFmtId="165" fontId="19" fillId="0" borderId="0" xfId="43" applyNumberFormat="1" applyFont="1" applyFill="1" applyBorder="1" applyAlignment="1">
      <alignment horizontal="right" vertical="center"/>
    </xf>
    <xf numFmtId="0" fontId="19" fillId="0" borderId="10" xfId="43" applyFont="1" applyFill="1" applyBorder="1"/>
    <xf numFmtId="165" fontId="19" fillId="0" borderId="10" xfId="43" applyNumberFormat="1" applyFont="1" applyFill="1" applyBorder="1" applyAlignment="1">
      <alignment horizontal="right"/>
    </xf>
    <xf numFmtId="0" fontId="19" fillId="0" borderId="0" xfId="43" applyFont="1" applyFill="1"/>
    <xf numFmtId="3" fontId="18" fillId="0" borderId="0" xfId="149" applyNumberFormat="1" applyFont="1" applyFill="1"/>
    <xf numFmtId="0" fontId="18" fillId="0" borderId="10" xfId="149" applyFont="1" applyFill="1" applyBorder="1" applyAlignment="1">
      <alignment horizontal="center" vertical="center"/>
    </xf>
    <xf numFmtId="0" fontId="18" fillId="0" borderId="10" xfId="149" applyFont="1" applyFill="1" applyBorder="1" applyAlignment="1">
      <alignment horizontal="center" wrapText="1"/>
    </xf>
    <xf numFmtId="166" fontId="19" fillId="0" borderId="0" xfId="149" applyNumberFormat="1" applyFont="1" applyFill="1"/>
    <xf numFmtId="0" fontId="18" fillId="0" borderId="13" xfId="43" applyFont="1" applyFill="1" applyBorder="1"/>
    <xf numFmtId="0" fontId="18" fillId="0" borderId="14" xfId="43" applyFont="1" applyFill="1" applyBorder="1"/>
    <xf numFmtId="0" fontId="19" fillId="0" borderId="10" xfId="43" applyFill="1" applyBorder="1"/>
    <xf numFmtId="0" fontId="19" fillId="0" borderId="11" xfId="149" applyFont="1" applyFill="1" applyBorder="1" applyAlignment="1"/>
    <xf numFmtId="165" fontId="19" fillId="0" borderId="0" xfId="149" applyNumberFormat="1" applyFont="1" applyFill="1" applyAlignment="1"/>
    <xf numFmtId="0" fontId="18" fillId="0" borderId="0" xfId="149" applyFont="1" applyFill="1" applyAlignment="1"/>
    <xf numFmtId="3" fontId="18" fillId="0" borderId="10" xfId="51" applyNumberFormat="1" applyFont="1" applyFill="1" applyBorder="1"/>
    <xf numFmtId="165" fontId="19" fillId="0" borderId="10" xfId="149" applyNumberFormat="1" applyFont="1" applyFill="1" applyBorder="1" applyAlignment="1"/>
    <xf numFmtId="165" fontId="18" fillId="0" borderId="0" xfId="149" applyNumberFormat="1" applyFont="1" applyFill="1"/>
    <xf numFmtId="0" fontId="18" fillId="0" borderId="10" xfId="90" applyFont="1" applyFill="1" applyBorder="1" applyAlignment="1">
      <alignment horizontal="center"/>
    </xf>
    <xf numFmtId="0" fontId="18" fillId="0" borderId="10" xfId="90" applyFont="1" applyFill="1" applyBorder="1" applyAlignment="1">
      <alignment horizontal="center" wrapText="1"/>
    </xf>
    <xf numFmtId="0" fontId="21" fillId="0" borderId="0" xfId="90" applyFont="1" applyFill="1"/>
    <xf numFmtId="165" fontId="21" fillId="0" borderId="0" xfId="90" applyNumberFormat="1" applyFont="1" applyFill="1"/>
    <xf numFmtId="0" fontId="21" fillId="0" borderId="0" xfId="90" applyFont="1" applyFill="1" applyBorder="1"/>
    <xf numFmtId="165" fontId="21" fillId="0" borderId="0" xfId="90" applyNumberFormat="1" applyFont="1" applyFill="1" applyBorder="1"/>
    <xf numFmtId="0" fontId="22" fillId="0" borderId="10" xfId="90" applyFont="1" applyFill="1" applyBorder="1"/>
    <xf numFmtId="165" fontId="19" fillId="0" borderId="0" xfId="43" applyNumberFormat="1" applyFill="1"/>
    <xf numFmtId="165" fontId="19" fillId="0" borderId="0" xfId="43" applyNumberFormat="1" applyFont="1" applyFill="1" applyBorder="1"/>
    <xf numFmtId="0" fontId="18" fillId="0" borderId="10" xfId="43" applyFont="1" applyFill="1" applyBorder="1"/>
    <xf numFmtId="0" fontId="18" fillId="0" borderId="0" xfId="43" applyFont="1" applyFill="1" applyBorder="1" applyAlignment="1">
      <alignment horizontal="center"/>
    </xf>
    <xf numFmtId="165" fontId="18" fillId="0" borderId="0" xfId="43" applyNumberFormat="1" applyFont="1" applyFill="1" applyBorder="1" applyAlignment="1">
      <alignment horizontal="right"/>
    </xf>
    <xf numFmtId="0" fontId="18" fillId="0" borderId="0" xfId="43" applyFont="1" applyBorder="1"/>
    <xf numFmtId="0" fontId="18" fillId="0" borderId="0" xfId="43" applyFont="1" applyFill="1" applyBorder="1" applyAlignment="1"/>
    <xf numFmtId="0" fontId="18" fillId="0" borderId="11" xfId="43" applyFont="1" applyFill="1" applyBorder="1"/>
    <xf numFmtId="164" fontId="19" fillId="0" borderId="10" xfId="1" applyNumberFormat="1" applyFont="1" applyFill="1" applyBorder="1"/>
    <xf numFmtId="166" fontId="18" fillId="0" borderId="0" xfId="149" applyNumberFormat="1" applyFont="1" applyFill="1"/>
    <xf numFmtId="165" fontId="19" fillId="0" borderId="0" xfId="43" applyNumberFormat="1" applyBorder="1"/>
    <xf numFmtId="167" fontId="19" fillId="0" borderId="0" xfId="43" applyNumberFormat="1"/>
    <xf numFmtId="3" fontId="22" fillId="0" borderId="0" xfId="51" applyNumberFormat="1" applyFont="1" applyFill="1"/>
    <xf numFmtId="3" fontId="21" fillId="0" borderId="0" xfId="51" applyNumberFormat="1" applyFont="1" applyFill="1" applyAlignment="1">
      <alignment horizontal="right"/>
    </xf>
    <xf numFmtId="0" fontId="19" fillId="0" borderId="0" xfId="43" applyFont="1" applyFill="1"/>
    <xf numFmtId="0" fontId="19" fillId="0" borderId="0" xfId="149" applyFont="1" applyFill="1"/>
    <xf numFmtId="167" fontId="19" fillId="0" borderId="0" xfId="152" applyNumberFormat="1" applyFont="1"/>
    <xf numFmtId="0" fontId="1" fillId="0" borderId="0" xfId="90" applyFont="1" applyBorder="1"/>
    <xf numFmtId="3" fontId="19" fillId="0" borderId="0" xfId="1" applyNumberFormat="1" applyFont="1" applyFill="1"/>
    <xf numFmtId="0" fontId="18" fillId="0" borderId="14" xfId="43" applyFont="1" applyFill="1" applyBorder="1" applyAlignment="1">
      <alignment horizontal="center" wrapText="1"/>
    </xf>
    <xf numFmtId="164" fontId="21" fillId="0" borderId="0" xfId="1" applyNumberFormat="1" applyFont="1"/>
    <xf numFmtId="164" fontId="18" fillId="0" borderId="0" xfId="1" applyNumberFormat="1" applyFont="1" applyFill="1"/>
    <xf numFmtId="164" fontId="19" fillId="0" borderId="0" xfId="1" applyNumberFormat="1" applyFont="1" applyFill="1" applyAlignment="1">
      <alignment horizontal="right"/>
    </xf>
    <xf numFmtId="164" fontId="18" fillId="0" borderId="10" xfId="1" applyNumberFormat="1" applyFont="1" applyFill="1" applyBorder="1"/>
    <xf numFmtId="165" fontId="18" fillId="0" borderId="0" xfId="1" applyNumberFormat="1" applyFont="1" applyFill="1" applyBorder="1"/>
    <xf numFmtId="165" fontId="18" fillId="0" borderId="0" xfId="1" applyNumberFormat="1" applyFont="1" applyFill="1" applyBorder="1" applyAlignment="1">
      <alignment horizontal="right"/>
    </xf>
    <xf numFmtId="165" fontId="18" fillId="0" borderId="10" xfId="1" applyNumberFormat="1" applyFont="1" applyFill="1" applyBorder="1"/>
    <xf numFmtId="165" fontId="18" fillId="0" borderId="10" xfId="1" applyNumberFormat="1" applyFont="1" applyFill="1" applyBorder="1" applyAlignment="1">
      <alignment horizontal="right"/>
    </xf>
    <xf numFmtId="164" fontId="22" fillId="0" borderId="10" xfId="1" applyNumberFormat="1" applyFont="1" applyFill="1" applyBorder="1"/>
    <xf numFmtId="164" fontId="18" fillId="0" borderId="0" xfId="1" applyNumberFormat="1" applyFont="1" applyFill="1" applyBorder="1" applyAlignment="1">
      <alignment horizontal="right"/>
    </xf>
    <xf numFmtId="0" fontId="19" fillId="0" borderId="0" xfId="43" applyFont="1" applyFill="1"/>
    <xf numFmtId="0" fontId="19" fillId="0" borderId="0" xfId="43" applyFont="1" applyFill="1" applyAlignment="1"/>
    <xf numFmtId="0" fontId="19" fillId="0" borderId="0" xfId="149" applyFont="1" applyFill="1"/>
    <xf numFmtId="0" fontId="18" fillId="0" borderId="10" xfId="43" applyFont="1" applyFill="1" applyBorder="1" applyAlignment="1">
      <alignment horizontal="center" wrapText="1"/>
    </xf>
    <xf numFmtId="167" fontId="18" fillId="0" borderId="0" xfId="152" applyNumberFormat="1" applyFont="1"/>
    <xf numFmtId="0" fontId="18" fillId="0" borderId="0" xfId="153" applyFont="1" applyFill="1" applyBorder="1"/>
    <xf numFmtId="0" fontId="18" fillId="0" borderId="0" xfId="153" applyFont="1" applyFill="1"/>
    <xf numFmtId="0" fontId="18" fillId="0" borderId="10" xfId="153" applyFont="1" applyFill="1" applyBorder="1" applyAlignment="1"/>
    <xf numFmtId="165" fontId="18" fillId="0" borderId="10" xfId="149" applyNumberFormat="1" applyFont="1" applyFill="1" applyBorder="1" applyAlignment="1"/>
    <xf numFmtId="0" fontId="19" fillId="0" borderId="0" xfId="43" applyFont="1" applyFill="1"/>
    <xf numFmtId="0" fontId="19" fillId="0" borderId="0" xfId="149" applyFont="1" applyFill="1"/>
    <xf numFmtId="165" fontId="21" fillId="0" borderId="0" xfId="90" applyNumberFormat="1" applyFont="1" applyFill="1" applyBorder="1" applyAlignment="1">
      <alignment vertical="center"/>
    </xf>
    <xf numFmtId="0" fontId="18" fillId="0" borderId="12" xfId="43" applyFont="1" applyBorder="1"/>
    <xf numFmtId="0" fontId="19" fillId="0" borderId="0" xfId="149" applyFont="1" applyFill="1" applyAlignment="1"/>
    <xf numFmtId="166" fontId="18" fillId="0" borderId="0" xfId="1" applyNumberFormat="1" applyFont="1" applyFill="1" applyBorder="1"/>
    <xf numFmtId="166" fontId="18" fillId="0" borderId="0" xfId="1" applyNumberFormat="1" applyFont="1" applyFill="1" applyBorder="1" applyAlignment="1">
      <alignment horizontal="right"/>
    </xf>
    <xf numFmtId="166" fontId="19" fillId="0" borderId="0" xfId="1" applyNumberFormat="1" applyFont="1" applyFill="1" applyAlignment="1">
      <alignment horizontal="right"/>
    </xf>
    <xf numFmtId="166" fontId="18" fillId="0" borderId="10" xfId="1" applyNumberFormat="1" applyFont="1" applyFill="1" applyBorder="1" applyAlignment="1">
      <alignment horizontal="right"/>
    </xf>
    <xf numFmtId="166" fontId="18" fillId="0" borderId="10" xfId="1" applyNumberFormat="1" applyFont="1" applyFill="1" applyBorder="1"/>
    <xf numFmtId="164" fontId="18" fillId="0" borderId="10" xfId="1" applyNumberFormat="1" applyFont="1" applyFill="1" applyBorder="1" applyAlignment="1">
      <alignment horizontal="center" wrapText="1"/>
    </xf>
    <xf numFmtId="164" fontId="19" fillId="0" borderId="0" xfId="1" applyNumberFormat="1" applyFont="1" applyFill="1" applyBorder="1" applyAlignment="1">
      <alignment horizontal="right"/>
    </xf>
    <xf numFmtId="164" fontId="21" fillId="0" borderId="0" xfId="1" applyNumberFormat="1" applyFont="1" applyFill="1"/>
    <xf numFmtId="164" fontId="19" fillId="0" borderId="0" xfId="1" applyNumberFormat="1" applyFont="1" applyFill="1"/>
    <xf numFmtId="164" fontId="22" fillId="0" borderId="0" xfId="1" applyNumberFormat="1" applyFont="1" applyFill="1"/>
    <xf numFmtId="164" fontId="18" fillId="0" borderId="10" xfId="1" applyNumberFormat="1" applyFont="1" applyFill="1" applyBorder="1" applyAlignment="1">
      <alignment wrapText="1"/>
    </xf>
    <xf numFmtId="167" fontId="18" fillId="0" borderId="10" xfId="152" applyNumberFormat="1" applyFont="1" applyFill="1" applyBorder="1" applyAlignment="1"/>
    <xf numFmtId="165" fontId="19" fillId="0" borderId="0" xfId="149" applyNumberFormat="1" applyFont="1" applyFill="1" applyBorder="1" applyAlignment="1"/>
    <xf numFmtId="165" fontId="19" fillId="0" borderId="0" xfId="152" applyNumberFormat="1" applyFont="1"/>
    <xf numFmtId="3" fontId="19" fillId="0" borderId="0" xfId="0" applyNumberFormat="1" applyFont="1"/>
    <xf numFmtId="3" fontId="0" fillId="0" borderId="0" xfId="0" applyNumberFormat="1"/>
    <xf numFmtId="0" fontId="19" fillId="0" borderId="0" xfId="0" applyFont="1" applyAlignment="1">
      <alignment horizontal="left"/>
    </xf>
    <xf numFmtId="165" fontId="19" fillId="0" borderId="0" xfId="0" applyNumberFormat="1" applyFont="1" applyAlignment="1">
      <alignment horizontal="right"/>
    </xf>
    <xf numFmtId="165" fontId="19" fillId="0" borderId="0" xfId="43" applyNumberFormat="1" applyFont="1" applyBorder="1"/>
    <xf numFmtId="165" fontId="21" fillId="0" borderId="0" xfId="90" applyNumberFormat="1" applyFont="1" applyBorder="1"/>
    <xf numFmtId="0" fontId="19" fillId="0" borderId="0" xfId="149" applyFont="1" applyFill="1" applyAlignment="1"/>
    <xf numFmtId="0" fontId="19" fillId="0" borderId="0" xfId="43" applyFont="1" applyFill="1"/>
    <xf numFmtId="0" fontId="19" fillId="0" borderId="0" xfId="149" applyFont="1" applyFill="1"/>
    <xf numFmtId="168" fontId="18" fillId="0" borderId="0" xfId="1" applyNumberFormat="1" applyFont="1" applyFill="1"/>
    <xf numFmtId="0" fontId="19" fillId="0" borderId="0" xfId="43" applyFont="1" applyFill="1" applyAlignment="1"/>
    <xf numFmtId="0" fontId="19" fillId="0" borderId="0" xfId="43" applyFont="1" applyFill="1" applyBorder="1" applyAlignment="1"/>
    <xf numFmtId="0" fontId="18" fillId="0" borderId="10" xfId="43" applyFont="1" applyFill="1" applyBorder="1" applyAlignment="1">
      <alignment horizontal="center" wrapText="1"/>
    </xf>
    <xf numFmtId="0" fontId="19" fillId="0" borderId="0" xfId="43" applyFont="1" applyFill="1" applyBorder="1" applyAlignment="1">
      <alignment horizontal="right"/>
    </xf>
    <xf numFmtId="0" fontId="19" fillId="0" borderId="0" xfId="149" applyFont="1" applyFill="1" applyAlignment="1"/>
    <xf numFmtId="0" fontId="19" fillId="0" borderId="0" xfId="43" applyFont="1" applyFill="1"/>
    <xf numFmtId="0" fontId="19" fillId="0" borderId="0" xfId="149" applyFont="1" applyFill="1"/>
    <xf numFmtId="164" fontId="19" fillId="0" borderId="0" xfId="1" applyNumberFormat="1" applyFont="1"/>
    <xf numFmtId="0" fontId="19" fillId="0" borderId="0" xfId="153" applyFont="1" applyFill="1"/>
    <xf numFmtId="166" fontId="19" fillId="0" borderId="0" xfId="1" applyNumberFormat="1" applyFont="1" applyFill="1" applyBorder="1"/>
    <xf numFmtId="166" fontId="19" fillId="0" borderId="0" xfId="1" applyNumberFormat="1" applyFont="1" applyFill="1" applyBorder="1" applyAlignment="1">
      <alignment horizontal="right"/>
    </xf>
    <xf numFmtId="165" fontId="21" fillId="0" borderId="10" xfId="90" applyNumberFormat="1" applyFont="1" applyBorder="1"/>
    <xf numFmtId="0" fontId="19" fillId="0" borderId="0" xfId="153"/>
    <xf numFmtId="166" fontId="18" fillId="0" borderId="0" xfId="153" applyNumberFormat="1" applyFont="1" applyAlignment="1"/>
    <xf numFmtId="165" fontId="19" fillId="0" borderId="10" xfId="153" applyNumberFormat="1" applyFont="1" applyFill="1" applyBorder="1" applyAlignment="1">
      <alignment horizontal="right"/>
    </xf>
    <xf numFmtId="3" fontId="18" fillId="0" borderId="10" xfId="153" applyNumberFormat="1" applyFont="1" applyFill="1" applyBorder="1"/>
    <xf numFmtId="0" fontId="19" fillId="0" borderId="0" xfId="153" applyFont="1"/>
    <xf numFmtId="166" fontId="19" fillId="0" borderId="0" xfId="153" applyNumberFormat="1" applyFont="1" applyAlignment="1"/>
    <xf numFmtId="165" fontId="19" fillId="0" borderId="0" xfId="153" applyNumberFormat="1" applyFont="1" applyFill="1" applyAlignment="1">
      <alignment horizontal="right"/>
    </xf>
    <xf numFmtId="3" fontId="18" fillId="0" borderId="0" xfId="153" applyNumberFormat="1" applyFont="1" applyFill="1" applyBorder="1"/>
    <xf numFmtId="0" fontId="18" fillId="0" borderId="0" xfId="153" applyFont="1" applyFill="1" applyBorder="1" applyAlignment="1"/>
    <xf numFmtId="3" fontId="18" fillId="0" borderId="0" xfId="153" applyNumberFormat="1" applyFont="1" applyFill="1"/>
    <xf numFmtId="3" fontId="19" fillId="0" borderId="0" xfId="153" applyNumberFormat="1" applyFont="1" applyFill="1"/>
    <xf numFmtId="165" fontId="19" fillId="0" borderId="0" xfId="153" applyNumberFormat="1" applyFont="1"/>
    <xf numFmtId="0" fontId="18" fillId="0" borderId="0" xfId="153" applyFont="1"/>
    <xf numFmtId="0" fontId="19" fillId="0" borderId="11" xfId="153" applyFont="1" applyFill="1" applyBorder="1"/>
    <xf numFmtId="0" fontId="18" fillId="0" borderId="10" xfId="153" applyFont="1" applyFill="1" applyBorder="1" applyAlignment="1">
      <alignment horizontal="center" vertical="center" wrapText="1"/>
    </xf>
    <xf numFmtId="3" fontId="19" fillId="0" borderId="0" xfId="153" applyNumberFormat="1" applyAlignment="1">
      <alignment horizontal="center"/>
    </xf>
    <xf numFmtId="0" fontId="19" fillId="0" borderId="0" xfId="153" applyBorder="1"/>
    <xf numFmtId="165" fontId="18" fillId="0" borderId="0" xfId="153" applyNumberFormat="1" applyFont="1"/>
    <xf numFmtId="165" fontId="19" fillId="0" borderId="0" xfId="153" applyNumberFormat="1" applyFont="1" applyFill="1" applyBorder="1" applyAlignment="1">
      <alignment horizontal="right"/>
    </xf>
    <xf numFmtId="3" fontId="19" fillId="0" borderId="0" xfId="153" applyNumberFormat="1" applyFont="1" applyFill="1" applyBorder="1"/>
    <xf numFmtId="166" fontId="19" fillId="0" borderId="0" xfId="153" applyNumberFormat="1" applyFont="1" applyFill="1" applyAlignment="1">
      <alignment horizontal="right"/>
    </xf>
    <xf numFmtId="165" fontId="19" fillId="0" borderId="0" xfId="153" applyNumberFormat="1" applyFont="1" applyFill="1" applyBorder="1"/>
    <xf numFmtId="165" fontId="19" fillId="0" borderId="0" xfId="153" applyNumberFormat="1"/>
    <xf numFmtId="3" fontId="19" fillId="0" borderId="0" xfId="153" applyNumberFormat="1" applyFont="1" applyFill="1" applyAlignment="1">
      <alignment horizontal="right"/>
    </xf>
    <xf numFmtId="3" fontId="19" fillId="0" borderId="0" xfId="153" applyNumberFormat="1"/>
    <xf numFmtId="3" fontId="19" fillId="0" borderId="0" xfId="153" applyNumberFormat="1" applyFont="1"/>
    <xf numFmtId="3" fontId="19" fillId="0" borderId="0" xfId="51" applyNumberFormat="1" applyFont="1" applyAlignment="1">
      <alignment horizontal="right"/>
    </xf>
    <xf numFmtId="0" fontId="19" fillId="0" borderId="0" xfId="149" applyFont="1" applyFill="1" applyAlignment="1"/>
    <xf numFmtId="0" fontId="19" fillId="0" borderId="0" xfId="43" applyFont="1" applyFill="1"/>
    <xf numFmtId="0" fontId="19" fillId="0" borderId="0" xfId="149" applyFont="1" applyFill="1"/>
    <xf numFmtId="0" fontId="19" fillId="0" borderId="0" xfId="43" applyFont="1" applyFill="1" applyAlignment="1"/>
    <xf numFmtId="165" fontId="19" fillId="0" borderId="10" xfId="43" applyNumberFormat="1" applyBorder="1"/>
    <xf numFmtId="0" fontId="19" fillId="0" borderId="0" xfId="149" applyFont="1" applyFill="1" applyAlignment="1"/>
    <xf numFmtId="0" fontId="19" fillId="0" borderId="0" xfId="43" applyFont="1" applyFill="1"/>
    <xf numFmtId="0" fontId="19" fillId="0" borderId="0" xfId="149" applyFont="1" applyFill="1"/>
    <xf numFmtId="165" fontId="18" fillId="0" borderId="0" xfId="43" applyNumberFormat="1" applyFont="1" applyFill="1" applyBorder="1" applyAlignment="1">
      <alignment horizontal="right" wrapText="1"/>
    </xf>
    <xf numFmtId="0" fontId="19" fillId="0" borderId="0" xfId="43" applyFont="1" applyBorder="1"/>
    <xf numFmtId="0" fontId="19" fillId="0" borderId="0" xfId="43" applyFont="1" applyFill="1" applyAlignment="1">
      <alignment wrapText="1"/>
    </xf>
    <xf numFmtId="0" fontId="19" fillId="0" borderId="0" xfId="43" applyFont="1" applyFill="1"/>
    <xf numFmtId="0" fontId="19" fillId="0" borderId="0" xfId="43" applyFont="1" applyFill="1" applyAlignment="1"/>
    <xf numFmtId="0" fontId="18" fillId="0" borderId="10" xfId="43" applyFont="1" applyFill="1" applyBorder="1" applyAlignment="1">
      <alignment horizontal="center"/>
    </xf>
    <xf numFmtId="0" fontId="18" fillId="0" borderId="10" xfId="43" applyFont="1" applyFill="1" applyBorder="1" applyAlignment="1">
      <alignment horizontal="center" wrapText="1"/>
    </xf>
    <xf numFmtId="164" fontId="0" fillId="0" borderId="0" xfId="1" applyNumberFormat="1" applyFont="1"/>
    <xf numFmtId="2" fontId="19" fillId="0" borderId="0" xfId="149" applyNumberFormat="1" applyFont="1"/>
    <xf numFmtId="164" fontId="18" fillId="0" borderId="10" xfId="1" applyNumberFormat="1" applyFont="1" applyFill="1" applyBorder="1" applyAlignment="1">
      <alignment horizontal="right"/>
    </xf>
    <xf numFmtId="164" fontId="18" fillId="0" borderId="10" xfId="1" applyNumberFormat="1" applyFont="1" applyFill="1" applyBorder="1" applyAlignment="1">
      <alignment horizontal="center" vertical="center" wrapText="1"/>
    </xf>
    <xf numFmtId="164" fontId="18" fillId="0" borderId="0" xfId="1" applyNumberFormat="1" applyFont="1" applyFill="1" applyBorder="1" applyAlignment="1">
      <alignment horizontal="center"/>
    </xf>
    <xf numFmtId="164" fontId="18" fillId="0" borderId="0" xfId="1" applyNumberFormat="1" applyFont="1" applyFill="1" applyBorder="1" applyAlignment="1">
      <alignment horizontal="left"/>
    </xf>
    <xf numFmtId="164" fontId="18" fillId="0" borderId="0" xfId="1" applyNumberFormat="1" applyFont="1" applyFill="1" applyBorder="1"/>
    <xf numFmtId="164" fontId="18" fillId="0" borderId="0" xfId="1" applyNumberFormat="1" applyFont="1" applyFill="1" applyAlignment="1">
      <alignment horizontal="center"/>
    </xf>
    <xf numFmtId="164" fontId="18" fillId="0" borderId="10" xfId="1" applyNumberFormat="1" applyFont="1" applyFill="1" applyBorder="1" applyAlignment="1">
      <alignment horizontal="center"/>
    </xf>
    <xf numFmtId="164" fontId="18" fillId="0" borderId="10" xfId="1" applyNumberFormat="1" applyFont="1" applyFill="1" applyBorder="1" applyAlignment="1">
      <alignment horizontal="left"/>
    </xf>
    <xf numFmtId="166" fontId="18" fillId="0" borderId="0" xfId="1" applyNumberFormat="1" applyFont="1" applyFill="1" applyAlignment="1">
      <alignment horizontal="right"/>
    </xf>
    <xf numFmtId="164" fontId="21" fillId="0" borderId="11" xfId="1" applyNumberFormat="1" applyFont="1" applyBorder="1"/>
    <xf numFmtId="164" fontId="21" fillId="0" borderId="0" xfId="1" applyNumberFormat="1" applyFont="1" applyBorder="1"/>
    <xf numFmtId="164" fontId="21" fillId="0" borderId="10" xfId="1" applyNumberFormat="1" applyFont="1" applyBorder="1"/>
    <xf numFmtId="0" fontId="19" fillId="0" borderId="0" xfId="43" applyFont="1" applyFill="1" applyBorder="1" applyAlignment="1">
      <alignment wrapText="1"/>
    </xf>
    <xf numFmtId="0" fontId="18" fillId="0" borderId="0" xfId="43" applyFont="1" applyFill="1" applyAlignment="1">
      <alignment wrapText="1"/>
    </xf>
    <xf numFmtId="0" fontId="19" fillId="0" borderId="0" xfId="43" applyFont="1" applyFill="1" applyAlignment="1">
      <alignment wrapText="1"/>
    </xf>
    <xf numFmtId="0" fontId="19" fillId="0" borderId="0" xfId="90" applyFont="1" applyFill="1" applyBorder="1" applyAlignment="1">
      <alignment wrapText="1"/>
    </xf>
    <xf numFmtId="0" fontId="18" fillId="0" borderId="0" xfId="90" applyFont="1" applyFill="1" applyAlignment="1">
      <alignment wrapText="1"/>
    </xf>
    <xf numFmtId="0" fontId="19" fillId="0" borderId="0" xfId="90" applyFont="1" applyFill="1" applyAlignment="1"/>
    <xf numFmtId="0" fontId="19" fillId="0" borderId="0" xfId="149" applyFont="1" applyAlignment="1">
      <alignment wrapText="1"/>
    </xf>
    <xf numFmtId="0" fontId="18" fillId="0" borderId="0" xfId="149" applyFont="1" applyFill="1" applyAlignment="1">
      <alignment wrapText="1"/>
    </xf>
    <xf numFmtId="0" fontId="19" fillId="0" borderId="0" xfId="149" applyFont="1" applyFill="1" applyAlignment="1"/>
    <xf numFmtId="0" fontId="19" fillId="0" borderId="0" xfId="149" applyFont="1" applyBorder="1" applyAlignment="1">
      <alignment wrapText="1"/>
    </xf>
    <xf numFmtId="0" fontId="19" fillId="0" borderId="0" xfId="149" applyFont="1" applyFill="1" applyBorder="1" applyAlignment="1">
      <alignment wrapText="1"/>
    </xf>
    <xf numFmtId="0" fontId="18" fillId="0" borderId="0" xfId="149" applyFont="1" applyFill="1" applyAlignment="1">
      <alignment horizontal="center"/>
    </xf>
    <xf numFmtId="0" fontId="18" fillId="0" borderId="10" xfId="149" applyFont="1" applyFill="1" applyBorder="1" applyAlignment="1">
      <alignment horizontal="center"/>
    </xf>
    <xf numFmtId="0" fontId="18" fillId="0" borderId="0" xfId="149" applyFont="1" applyFill="1" applyBorder="1" applyAlignment="1">
      <alignment horizontal="center" wrapText="1"/>
    </xf>
    <xf numFmtId="0" fontId="18" fillId="0" borderId="10" xfId="149" applyFont="1" applyFill="1" applyBorder="1" applyAlignment="1">
      <alignment horizontal="center" wrapText="1"/>
    </xf>
    <xf numFmtId="0" fontId="18" fillId="0" borderId="0" xfId="149" applyFont="1" applyFill="1" applyBorder="1" applyAlignment="1">
      <alignment horizontal="center"/>
    </xf>
    <xf numFmtId="0" fontId="18" fillId="0" borderId="0" xfId="149" applyFont="1" applyFill="1" applyAlignment="1">
      <alignment horizontal="center" wrapText="1"/>
    </xf>
    <xf numFmtId="0" fontId="19" fillId="0" borderId="11" xfId="43" applyFont="1" applyFill="1" applyBorder="1" applyAlignment="1">
      <alignment wrapText="1"/>
    </xf>
    <xf numFmtId="0" fontId="19" fillId="0" borderId="0" xfId="43" applyFont="1" applyFill="1"/>
    <xf numFmtId="0" fontId="19" fillId="0" borderId="11" xfId="43" applyFont="1" applyFill="1" applyBorder="1" applyAlignment="1">
      <alignment horizontal="left" wrapText="1"/>
    </xf>
    <xf numFmtId="0" fontId="19" fillId="0" borderId="0" xfId="43" applyFill="1" applyAlignment="1">
      <alignment wrapText="1"/>
    </xf>
    <xf numFmtId="0" fontId="19" fillId="0" borderId="0" xfId="149" applyFont="1" applyFill="1" applyAlignment="1">
      <alignment wrapText="1"/>
    </xf>
    <xf numFmtId="0" fontId="19" fillId="0" borderId="0" xfId="149" applyFont="1" applyAlignment="1">
      <alignment wrapText="1" shrinkToFit="1"/>
    </xf>
    <xf numFmtId="0" fontId="19" fillId="0" borderId="0" xfId="153" applyFont="1" applyFill="1" applyBorder="1" applyAlignment="1">
      <alignment wrapText="1"/>
    </xf>
    <xf numFmtId="0" fontId="19" fillId="0" borderId="0" xfId="153" applyFont="1" applyFill="1" applyAlignment="1">
      <alignment wrapText="1"/>
    </xf>
    <xf numFmtId="0" fontId="19" fillId="0" borderId="0" xfId="153" applyFont="1" applyAlignment="1"/>
    <xf numFmtId="0" fontId="18" fillId="0" borderId="0" xfId="153" applyFont="1" applyFill="1" applyAlignment="1">
      <alignment wrapText="1"/>
    </xf>
    <xf numFmtId="0" fontId="18" fillId="0" borderId="0" xfId="153" applyFont="1" applyFill="1" applyAlignment="1">
      <alignment horizontal="center"/>
    </xf>
    <xf numFmtId="0" fontId="18" fillId="0" borderId="10" xfId="153" applyFont="1" applyFill="1" applyBorder="1" applyAlignment="1">
      <alignment horizontal="center"/>
    </xf>
    <xf numFmtId="0" fontId="18" fillId="0" borderId="0" xfId="153" applyFont="1" applyFill="1" applyBorder="1" applyAlignment="1">
      <alignment horizontal="center" wrapText="1"/>
    </xf>
    <xf numFmtId="0" fontId="18" fillId="0" borderId="10" xfId="153" applyFont="1" applyFill="1" applyBorder="1" applyAlignment="1">
      <alignment horizontal="center" wrapText="1"/>
    </xf>
    <xf numFmtId="0" fontId="18" fillId="0" borderId="0" xfId="153" applyFont="1" applyFill="1" applyBorder="1" applyAlignment="1">
      <alignment horizontal="center"/>
    </xf>
    <xf numFmtId="0" fontId="18" fillId="0" borderId="0" xfId="153" applyFont="1" applyFill="1" applyAlignment="1">
      <alignment horizontal="center" wrapText="1"/>
    </xf>
    <xf numFmtId="0" fontId="19" fillId="0" borderId="11" xfId="153" applyFont="1" applyFill="1" applyBorder="1" applyAlignment="1">
      <alignment wrapText="1"/>
    </xf>
    <xf numFmtId="0" fontId="19" fillId="0" borderId="11" xfId="153" applyFill="1" applyBorder="1" applyAlignment="1"/>
    <xf numFmtId="0" fontId="19" fillId="0" borderId="0" xfId="153" applyFont="1" applyBorder="1" applyAlignment="1">
      <alignment wrapText="1"/>
    </xf>
    <xf numFmtId="0" fontId="19" fillId="0" borderId="0" xfId="153" applyBorder="1" applyAlignment="1"/>
    <xf numFmtId="0" fontId="19" fillId="0" borderId="0" xfId="153" applyAlignment="1"/>
    <xf numFmtId="0" fontId="19" fillId="0" borderId="0" xfId="153" applyFill="1" applyAlignment="1"/>
    <xf numFmtId="164" fontId="18" fillId="0" borderId="0" xfId="1" applyNumberFormat="1" applyFont="1" applyFill="1" applyBorder="1" applyAlignment="1">
      <alignment horizontal="center"/>
    </xf>
    <xf numFmtId="164" fontId="18" fillId="0" borderId="10" xfId="1" applyNumberFormat="1" applyFont="1" applyFill="1" applyBorder="1" applyAlignment="1">
      <alignment horizontal="center"/>
    </xf>
    <xf numFmtId="0" fontId="18" fillId="0" borderId="0" xfId="1" applyNumberFormat="1" applyFont="1" applyFill="1" applyBorder="1" applyAlignment="1">
      <alignment horizontal="center" wrapText="1"/>
    </xf>
    <xf numFmtId="0" fontId="18" fillId="0" borderId="10" xfId="1" applyNumberFormat="1" applyFont="1" applyFill="1" applyBorder="1" applyAlignment="1">
      <alignment horizontal="center" wrapText="1"/>
    </xf>
    <xf numFmtId="0" fontId="18" fillId="0" borderId="0" xfId="1" applyNumberFormat="1" applyFont="1" applyFill="1" applyBorder="1" applyAlignment="1">
      <alignment horizontal="center"/>
    </xf>
    <xf numFmtId="0" fontId="18" fillId="0" borderId="10" xfId="1" applyNumberFormat="1" applyFont="1" applyFill="1" applyBorder="1" applyAlignment="1">
      <alignment horizontal="center"/>
    </xf>
    <xf numFmtId="164" fontId="18" fillId="0" borderId="0" xfId="1" applyNumberFormat="1" applyFont="1" applyFill="1" applyAlignment="1">
      <alignment horizontal="center" vertical="center" wrapText="1"/>
    </xf>
    <xf numFmtId="0" fontId="19" fillId="0" borderId="0" xfId="43" applyFont="1" applyFill="1" applyAlignment="1"/>
    <xf numFmtId="0" fontId="19" fillId="0" borderId="0" xfId="153" applyFill="1" applyBorder="1" applyAlignment="1">
      <alignment wrapText="1"/>
    </xf>
    <xf numFmtId="0" fontId="19" fillId="0" borderId="0" xfId="153" applyFill="1" applyBorder="1" applyAlignment="1"/>
    <xf numFmtId="0" fontId="19" fillId="0" borderId="0" xfId="153" applyFill="1" applyAlignment="1">
      <alignment wrapText="1"/>
    </xf>
    <xf numFmtId="0" fontId="18" fillId="0" borderId="0" xfId="153" applyFont="1" applyFill="1" applyAlignment="1">
      <alignment horizontal="center" vertical="center"/>
    </xf>
    <xf numFmtId="0" fontId="18" fillId="0" borderId="10" xfId="153" applyFont="1" applyFill="1" applyBorder="1" applyAlignment="1">
      <alignment horizontal="center" vertical="center"/>
    </xf>
    <xf numFmtId="0" fontId="18" fillId="0" borderId="0" xfId="153" applyFont="1" applyFill="1" applyAlignment="1">
      <alignment horizontal="center" vertical="center" wrapText="1"/>
    </xf>
    <xf numFmtId="0" fontId="23" fillId="0" borderId="0" xfId="149" applyFill="1" applyBorder="1" applyAlignment="1"/>
    <xf numFmtId="0" fontId="23" fillId="0" borderId="0" xfId="149" applyBorder="1" applyAlignment="1"/>
    <xf numFmtId="0" fontId="23" fillId="0" borderId="0" xfId="149" applyFill="1" applyAlignment="1"/>
    <xf numFmtId="0" fontId="23" fillId="0" borderId="10" xfId="149" applyFill="1" applyBorder="1" applyAlignment="1"/>
    <xf numFmtId="0" fontId="18" fillId="0" borderId="0" xfId="149" applyFont="1" applyFill="1" applyAlignment="1">
      <alignment horizontal="center" vertical="center" wrapText="1"/>
    </xf>
    <xf numFmtId="0" fontId="19" fillId="0" borderId="0" xfId="149" applyFont="1" applyFill="1"/>
    <xf numFmtId="0" fontId="19" fillId="0" borderId="0" xfId="43" applyFont="1" applyAlignment="1">
      <alignment wrapText="1"/>
    </xf>
    <xf numFmtId="0" fontId="19" fillId="0" borderId="0" xfId="43" applyFill="1" applyAlignment="1"/>
    <xf numFmtId="0" fontId="18" fillId="0" borderId="0" xfId="43" applyFont="1" applyFill="1" applyBorder="1" applyAlignment="1">
      <alignment horizontal="center"/>
    </xf>
    <xf numFmtId="0" fontId="18" fillId="0" borderId="10" xfId="43" applyFont="1" applyFill="1" applyBorder="1" applyAlignment="1">
      <alignment horizontal="center"/>
    </xf>
    <xf numFmtId="0" fontId="19" fillId="0" borderId="0" xfId="43" applyFont="1" applyFill="1" applyBorder="1" applyAlignment="1"/>
    <xf numFmtId="0" fontId="19" fillId="0" borderId="10" xfId="43" applyFont="1" applyFill="1" applyBorder="1" applyAlignment="1"/>
    <xf numFmtId="0" fontId="18" fillId="0" borderId="0" xfId="43" applyFont="1" applyFill="1" applyBorder="1" applyAlignment="1">
      <alignment horizontal="center" wrapText="1"/>
    </xf>
    <xf numFmtId="0" fontId="18" fillId="0" borderId="10" xfId="43" applyFont="1" applyFill="1" applyBorder="1" applyAlignment="1">
      <alignment horizontal="center" wrapText="1"/>
    </xf>
    <xf numFmtId="0" fontId="18" fillId="0" borderId="0" xfId="43" applyFont="1" applyFill="1" applyAlignment="1">
      <alignment horizontal="center"/>
    </xf>
    <xf numFmtId="0" fontId="18" fillId="0" borderId="0" xfId="43" applyFont="1" applyFill="1" applyAlignment="1">
      <alignment horizontal="center" wrapText="1"/>
    </xf>
    <xf numFmtId="165" fontId="19" fillId="0" borderId="0" xfId="153" applyNumberFormat="1" applyFont="1" applyFill="1"/>
    <xf numFmtId="0" fontId="0" fillId="0" borderId="0" xfId="0" applyBorder="1"/>
    <xf numFmtId="165" fontId="19" fillId="0" borderId="0" xfId="153" applyNumberFormat="1" applyFont="1" applyFill="1" applyAlignment="1"/>
    <xf numFmtId="165" fontId="19" fillId="0" borderId="0" xfId="153" applyNumberFormat="1" applyFill="1"/>
    <xf numFmtId="165" fontId="18" fillId="0" borderId="0" xfId="153" applyNumberFormat="1" applyFont="1" applyFill="1"/>
    <xf numFmtId="165" fontId="19" fillId="0" borderId="0" xfId="153" applyNumberFormat="1" applyFont="1" applyFill="1" applyBorder="1" applyAlignment="1"/>
    <xf numFmtId="0" fontId="0" fillId="0" borderId="10" xfId="0" applyBorder="1" applyAlignment="1">
      <alignment horizontal="center" wrapText="1"/>
    </xf>
    <xf numFmtId="0" fontId="0" fillId="0" borderId="10" xfId="0" applyBorder="1"/>
  </cellXfs>
  <cellStyles count="15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10" xfId="44"/>
    <cellStyle name="Comma 10 2" xfId="45"/>
    <cellStyle name="Comma 10 3" xfId="46"/>
    <cellStyle name="Comma 11" xfId="47"/>
    <cellStyle name="Comma 12" xfId="48"/>
    <cellStyle name="Comma 13" xfId="49"/>
    <cellStyle name="Comma 14" xfId="50"/>
    <cellStyle name="Comma 15" xfId="51"/>
    <cellStyle name="Comma 16" xfId="52"/>
    <cellStyle name="Comma 17" xfId="53"/>
    <cellStyle name="Comma 18" xfId="54"/>
    <cellStyle name="Comma 18 2" xfId="55"/>
    <cellStyle name="Comma 18 2 2" xfId="56"/>
    <cellStyle name="Comma 18 2 3" xfId="57"/>
    <cellStyle name="Comma 2" xfId="58"/>
    <cellStyle name="Comma 3" xfId="59"/>
    <cellStyle name="Comma 4" xfId="60"/>
    <cellStyle name="Comma 4 2" xfId="61"/>
    <cellStyle name="Comma 4 2 2" xfId="62"/>
    <cellStyle name="Comma 5" xfId="63"/>
    <cellStyle name="Comma 6" xfId="64"/>
    <cellStyle name="Comma 7" xfId="65"/>
    <cellStyle name="Comma 8" xfId="66"/>
    <cellStyle name="Comma 8 2" xfId="67"/>
    <cellStyle name="Comma 9" xfId="68"/>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10" xfId="69"/>
    <cellStyle name="Normal 11" xfId="70"/>
    <cellStyle name="Normal 12" xfId="71"/>
    <cellStyle name="Normal 13" xfId="72"/>
    <cellStyle name="Normal 14" xfId="73"/>
    <cellStyle name="Normal 15" xfId="74"/>
    <cellStyle name="Normal 16" xfId="75"/>
    <cellStyle name="Normal 17" xfId="76"/>
    <cellStyle name="Normal 17 2" xfId="77"/>
    <cellStyle name="Normal 17 2 2" xfId="150"/>
    <cellStyle name="Normal 18" xfId="78"/>
    <cellStyle name="Normal 19" xfId="79"/>
    <cellStyle name="Normal 2" xfId="43"/>
    <cellStyle name="Normal 2 2" xfId="80"/>
    <cellStyle name="Normal 20" xfId="81"/>
    <cellStyle name="Normal 21" xfId="82"/>
    <cellStyle name="Normal 22" xfId="83"/>
    <cellStyle name="Normal 23" xfId="84"/>
    <cellStyle name="Normal 24" xfId="85"/>
    <cellStyle name="Normal 25" xfId="86"/>
    <cellStyle name="Normal 26" xfId="87"/>
    <cellStyle name="Normal 27" xfId="88"/>
    <cellStyle name="Normal 27 2" xfId="89"/>
    <cellStyle name="Normal 27 2 2" xfId="90"/>
    <cellStyle name="Normal 28" xfId="91"/>
    <cellStyle name="Normal 28 2" xfId="92"/>
    <cellStyle name="Normal 28 3" xfId="93"/>
    <cellStyle name="Normal 29" xfId="94"/>
    <cellStyle name="Normal 3" xfId="95"/>
    <cellStyle name="Normal 3 2" xfId="96"/>
    <cellStyle name="Normal 30" xfId="97"/>
    <cellStyle name="Normal 30 2" xfId="98"/>
    <cellStyle name="Normal 31" xfId="99"/>
    <cellStyle name="Normal 32" xfId="100"/>
    <cellStyle name="Normal 32 2" xfId="101"/>
    <cellStyle name="Normal 32 2 2" xfId="102"/>
    <cellStyle name="Normal 32 2 2 2" xfId="103"/>
    <cellStyle name="Normal 33" xfId="104"/>
    <cellStyle name="Normal 33 2" xfId="105"/>
    <cellStyle name="Normal 33 2 2" xfId="106"/>
    <cellStyle name="Normal 34" xfId="107"/>
    <cellStyle name="Normal 34 2" xfId="108"/>
    <cellStyle name="Normal 35" xfId="109"/>
    <cellStyle name="Normal 36" xfId="110"/>
    <cellStyle name="Normal 37" xfId="111"/>
    <cellStyle name="Normal 38" xfId="112"/>
    <cellStyle name="Normal 39" xfId="113"/>
    <cellStyle name="Normal 4" xfId="114"/>
    <cellStyle name="Normal 40" xfId="115"/>
    <cellStyle name="Normal 41" xfId="116"/>
    <cellStyle name="Normal 42" xfId="117"/>
    <cellStyle name="Normal 43" xfId="118"/>
    <cellStyle name="Normal 43 2" xfId="119"/>
    <cellStyle name="Normal 44" xfId="120"/>
    <cellStyle name="Normal 45" xfId="121"/>
    <cellStyle name="Normal 46" xfId="122"/>
    <cellStyle name="Normal 46 2" xfId="123"/>
    <cellStyle name="Normal 46 3" xfId="124"/>
    <cellStyle name="Normal 47" xfId="125"/>
    <cellStyle name="Normal 48" xfId="126"/>
    <cellStyle name="Normal 49" xfId="127"/>
    <cellStyle name="Normal 5" xfId="128"/>
    <cellStyle name="Normal 50" xfId="129"/>
    <cellStyle name="Normal 51" xfId="130"/>
    <cellStyle name="Normal 52" xfId="131"/>
    <cellStyle name="Normal 53" xfId="132"/>
    <cellStyle name="Normal 54" xfId="133"/>
    <cellStyle name="Normal 55" xfId="134"/>
    <cellStyle name="Normal 56" xfId="135"/>
    <cellStyle name="Normal 57" xfId="136"/>
    <cellStyle name="Normal 57 2" xfId="137"/>
    <cellStyle name="Normal 57 2 2" xfId="138"/>
    <cellStyle name="Normal 57 2 3" xfId="139"/>
    <cellStyle name="Normal 58" xfId="140"/>
    <cellStyle name="Normal 58 2" xfId="141"/>
    <cellStyle name="Normal 59" xfId="149"/>
    <cellStyle name="Normal 59 2" xfId="153"/>
    <cellStyle name="Normal 6" xfId="142"/>
    <cellStyle name="Normal 60" xfId="151"/>
    <cellStyle name="Normal 7" xfId="143"/>
    <cellStyle name="Normal 8" xfId="144"/>
    <cellStyle name="Normal 9" xfId="145"/>
    <cellStyle name="Note" xfId="16" builtinId="10" customBuiltin="1"/>
    <cellStyle name="Output" xfId="11" builtinId="21" customBuiltin="1"/>
    <cellStyle name="Percent" xfId="152" builtinId="5"/>
    <cellStyle name="Percent 2" xfId="146"/>
    <cellStyle name="Percent 3" xfId="147"/>
    <cellStyle name="Percent 4" xfId="148"/>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Times New Roman" panose="02020603050405020304" pitchFamily="18" charset="0"/>
                <a:cs typeface="Times New Roman" panose="02020603050405020304" pitchFamily="18" charset="0"/>
              </a:rPr>
              <a:t>U.S. Scheduled Passenger Airline Employment </a:t>
            </a:r>
            <a:r>
              <a:rPr lang="en-US" sz="1100" b="1" i="0" u="none" strike="noStrike" baseline="0">
                <a:effectLst/>
                <a:latin typeface="Times New Roman" panose="02020603050405020304" pitchFamily="18" charset="0"/>
                <a:cs typeface="Times New Roman" panose="02020603050405020304" pitchFamily="18" charset="0"/>
              </a:rPr>
              <a:t>Percent Change from Previous Year (Last 24 months)</a:t>
            </a:r>
            <a:endParaRPr lang="en-US" sz="1100">
              <a:latin typeface="Times New Roman" panose="02020603050405020304" pitchFamily="18" charset="0"/>
              <a:cs typeface="Times New Roman" panose="02020603050405020304" pitchFamily="18" charset="0"/>
            </a:endParaRPr>
          </a:p>
        </c:rich>
      </c:tx>
      <c:layout/>
      <c:overlay val="0"/>
    </c:title>
    <c:autoTitleDeleted val="0"/>
    <c:plotArea>
      <c:layout/>
      <c:barChart>
        <c:barDir val="col"/>
        <c:grouping val="clustered"/>
        <c:varyColors val="0"/>
        <c:ser>
          <c:idx val="0"/>
          <c:order val="0"/>
          <c:invertIfNegative val="0"/>
          <c:cat>
            <c:strRef>
              <c:f>Figure!$A$12:$A$35</c:f>
              <c:strCache>
                <c:ptCount val="24"/>
                <c:pt idx="0">
                  <c:v>12/2014</c:v>
                </c:pt>
                <c:pt idx="1">
                  <c:v>01/2015</c:v>
                </c:pt>
                <c:pt idx="2">
                  <c:v>02/2015</c:v>
                </c:pt>
                <c:pt idx="3">
                  <c:v>03/2015</c:v>
                </c:pt>
                <c:pt idx="4">
                  <c:v>04/2015</c:v>
                </c:pt>
                <c:pt idx="5">
                  <c:v>05/2015</c:v>
                </c:pt>
                <c:pt idx="6">
                  <c:v>06/2015</c:v>
                </c:pt>
                <c:pt idx="7">
                  <c:v>07/2015</c:v>
                </c:pt>
                <c:pt idx="8">
                  <c:v>08/2015</c:v>
                </c:pt>
                <c:pt idx="9">
                  <c:v>09/2015</c:v>
                </c:pt>
                <c:pt idx="10">
                  <c:v>10/2015</c:v>
                </c:pt>
                <c:pt idx="11">
                  <c:v>11/2015</c:v>
                </c:pt>
                <c:pt idx="12">
                  <c:v>12/2015</c:v>
                </c:pt>
                <c:pt idx="13">
                  <c:v>01/2016</c:v>
                </c:pt>
                <c:pt idx="14">
                  <c:v>02/2016</c:v>
                </c:pt>
                <c:pt idx="15">
                  <c:v>03/2016</c:v>
                </c:pt>
                <c:pt idx="16">
                  <c:v>04/2016</c:v>
                </c:pt>
                <c:pt idx="17">
                  <c:v>05/2016</c:v>
                </c:pt>
                <c:pt idx="18">
                  <c:v>06/2016</c:v>
                </c:pt>
                <c:pt idx="19">
                  <c:v>07/2016</c:v>
                </c:pt>
                <c:pt idx="20">
                  <c:v>08/2016</c:v>
                </c:pt>
                <c:pt idx="21">
                  <c:v>09/2016</c:v>
                </c:pt>
                <c:pt idx="22">
                  <c:v>10/2016</c:v>
                </c:pt>
                <c:pt idx="23">
                  <c:v>11/2016</c:v>
                </c:pt>
              </c:strCache>
            </c:strRef>
          </c:cat>
          <c:val>
            <c:numRef>
              <c:f>Figure!$B$12:$B$35</c:f>
              <c:numCache>
                <c:formatCode>0.0</c:formatCode>
                <c:ptCount val="24"/>
                <c:pt idx="0">
                  <c:v>1.4206597007948867</c:v>
                </c:pt>
                <c:pt idx="1">
                  <c:v>1.2333068810090644</c:v>
                </c:pt>
                <c:pt idx="2">
                  <c:v>1.8301765776143044</c:v>
                </c:pt>
                <c:pt idx="3">
                  <c:v>1.8880271133415889</c:v>
                </c:pt>
                <c:pt idx="4">
                  <c:v>2.3874149350057903</c:v>
                </c:pt>
                <c:pt idx="5">
                  <c:v>2.593751863886375</c:v>
                </c:pt>
                <c:pt idx="6">
                  <c:v>3.0448314440495996</c:v>
                </c:pt>
                <c:pt idx="7">
                  <c:v>2.6563588207423825</c:v>
                </c:pt>
                <c:pt idx="8">
                  <c:v>3.2587040090720407</c:v>
                </c:pt>
                <c:pt idx="9">
                  <c:v>3.3354919753134578</c:v>
                </c:pt>
                <c:pt idx="10">
                  <c:v>3.9584091499870029</c:v>
                </c:pt>
                <c:pt idx="11">
                  <c:v>3.7135059134893718</c:v>
                </c:pt>
                <c:pt idx="12">
                  <c:v>3.9402209092180147</c:v>
                </c:pt>
                <c:pt idx="13">
                  <c:v>4.0566272042387617</c:v>
                </c:pt>
                <c:pt idx="14">
                  <c:v>3.8411110197030154</c:v>
                </c:pt>
                <c:pt idx="15">
                  <c:v>3.9138522633355253</c:v>
                </c:pt>
                <c:pt idx="16">
                  <c:v>3.6407168582677367</c:v>
                </c:pt>
                <c:pt idx="17">
                  <c:v>3.71997441996254</c:v>
                </c:pt>
                <c:pt idx="18">
                  <c:v>3.869280782320208</c:v>
                </c:pt>
                <c:pt idx="19">
                  <c:v>4.3487691139789613</c:v>
                </c:pt>
                <c:pt idx="20">
                  <c:v>4.3412332780026546</c:v>
                </c:pt>
                <c:pt idx="21">
                  <c:v>4.3452983192642822</c:v>
                </c:pt>
                <c:pt idx="22">
                  <c:v>3.9914684643235785</c:v>
                </c:pt>
                <c:pt idx="23">
                  <c:v>3.6797248803827753</c:v>
                </c:pt>
              </c:numCache>
            </c:numRef>
          </c:val>
        </c:ser>
        <c:dLbls>
          <c:showLegendKey val="0"/>
          <c:showVal val="0"/>
          <c:showCatName val="0"/>
          <c:showSerName val="0"/>
          <c:showPercent val="0"/>
          <c:showBubbleSize val="0"/>
        </c:dLbls>
        <c:gapWidth val="150"/>
        <c:axId val="48031232"/>
        <c:axId val="48032768"/>
      </c:barChart>
      <c:catAx>
        <c:axId val="48031232"/>
        <c:scaling>
          <c:orientation val="minMax"/>
        </c:scaling>
        <c:delete val="0"/>
        <c:axPos val="b"/>
        <c:majorTickMark val="out"/>
        <c:minorTickMark val="none"/>
        <c:tickLblPos val="low"/>
        <c:crossAx val="48032768"/>
        <c:crosses val="autoZero"/>
        <c:auto val="1"/>
        <c:lblAlgn val="ctr"/>
        <c:lblOffset val="100"/>
        <c:noMultiLvlLbl val="0"/>
      </c:catAx>
      <c:valAx>
        <c:axId val="48032768"/>
        <c:scaling>
          <c:orientation val="minMax"/>
        </c:scaling>
        <c:delete val="0"/>
        <c:axPos val="l"/>
        <c:majorGridlines/>
        <c:numFmt formatCode="0" sourceLinked="0"/>
        <c:majorTickMark val="out"/>
        <c:minorTickMark val="none"/>
        <c:tickLblPos val="nextTo"/>
        <c:crossAx val="4803123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10</xdr:row>
      <xdr:rowOff>0</xdr:rowOff>
    </xdr:from>
    <xdr:to>
      <xdr:col>19</xdr:col>
      <xdr:colOff>371475</xdr:colOff>
      <xdr:row>35</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B35"/>
  <sheetViews>
    <sheetView tabSelected="1" workbookViewId="0">
      <selection activeCell="G5" sqref="G5"/>
    </sheetView>
  </sheetViews>
  <sheetFormatPr defaultRowHeight="15" x14ac:dyDescent="0.25"/>
  <cols>
    <col min="2" max="2" width="16" customWidth="1"/>
  </cols>
  <sheetData>
    <row r="11" spans="1:2" ht="120" x14ac:dyDescent="0.25">
      <c r="A11" s="333"/>
      <c r="B11" s="332" t="s">
        <v>133</v>
      </c>
    </row>
    <row r="12" spans="1:2" x14ac:dyDescent="0.25">
      <c r="A12" t="str">
        <f>"12/2014"</f>
        <v>12/2014</v>
      </c>
      <c r="B12" s="331">
        <v>1.4206597007948867</v>
      </c>
    </row>
    <row r="13" spans="1:2" x14ac:dyDescent="0.25">
      <c r="A13" t="str">
        <f>"01/2015"</f>
        <v>01/2015</v>
      </c>
      <c r="B13" s="329">
        <v>1.2333068810090644</v>
      </c>
    </row>
    <row r="14" spans="1:2" x14ac:dyDescent="0.25">
      <c r="A14" t="str">
        <f>"02/2015"</f>
        <v>02/2015</v>
      </c>
      <c r="B14" s="329">
        <v>1.8301765776143044</v>
      </c>
    </row>
    <row r="15" spans="1:2" x14ac:dyDescent="0.25">
      <c r="A15" t="str">
        <f>"03/2015"</f>
        <v>03/2015</v>
      </c>
      <c r="B15" s="326">
        <v>1.8880271133415889</v>
      </c>
    </row>
    <row r="16" spans="1:2" x14ac:dyDescent="0.25">
      <c r="A16" t="str">
        <f>"04/2015"</f>
        <v>04/2015</v>
      </c>
      <c r="B16" s="326">
        <v>2.3874149350057903</v>
      </c>
    </row>
    <row r="17" spans="1:2" x14ac:dyDescent="0.25">
      <c r="A17" t="str">
        <f>"05/2015"</f>
        <v>05/2015</v>
      </c>
      <c r="B17" s="326">
        <v>2.593751863886375</v>
      </c>
    </row>
    <row r="18" spans="1:2" x14ac:dyDescent="0.25">
      <c r="A18" t="str">
        <f>"06/2015"</f>
        <v>06/2015</v>
      </c>
      <c r="B18" s="326">
        <v>3.0448314440495996</v>
      </c>
    </row>
    <row r="19" spans="1:2" x14ac:dyDescent="0.25">
      <c r="A19" t="str">
        <f>"07/2015"</f>
        <v>07/2015</v>
      </c>
      <c r="B19" s="326">
        <v>2.6563588207423825</v>
      </c>
    </row>
    <row r="20" spans="1:2" x14ac:dyDescent="0.25">
      <c r="A20" t="str">
        <f>"08/2015"</f>
        <v>08/2015</v>
      </c>
      <c r="B20" s="326">
        <v>3.2587040090720407</v>
      </c>
    </row>
    <row r="21" spans="1:2" x14ac:dyDescent="0.25">
      <c r="A21" t="str">
        <f>"09/2015"</f>
        <v>09/2015</v>
      </c>
      <c r="B21" s="326">
        <v>3.3354919753134578</v>
      </c>
    </row>
    <row r="22" spans="1:2" x14ac:dyDescent="0.25">
      <c r="A22" t="str">
        <f>"10/2015"</f>
        <v>10/2015</v>
      </c>
      <c r="B22" s="326">
        <v>3.9584091499870029</v>
      </c>
    </row>
    <row r="23" spans="1:2" x14ac:dyDescent="0.25">
      <c r="A23" t="str">
        <f>"11/2015"</f>
        <v>11/2015</v>
      </c>
      <c r="B23" s="330">
        <v>3.7135059134893718</v>
      </c>
    </row>
    <row r="24" spans="1:2" x14ac:dyDescent="0.25">
      <c r="A24" t="str">
        <f>"12/2015"</f>
        <v>12/2015</v>
      </c>
      <c r="B24" s="222">
        <v>3.9402209092180147</v>
      </c>
    </row>
    <row r="25" spans="1:2" x14ac:dyDescent="0.25">
      <c r="A25" t="str">
        <f>"01/2016"</f>
        <v>01/2016</v>
      </c>
      <c r="B25" s="329">
        <v>4.0566272042387617</v>
      </c>
    </row>
    <row r="26" spans="1:2" x14ac:dyDescent="0.25">
      <c r="A26" t="str">
        <f>"02/2016"</f>
        <v>02/2016</v>
      </c>
      <c r="B26" s="329">
        <v>3.8411110197030154</v>
      </c>
    </row>
    <row r="27" spans="1:2" x14ac:dyDescent="0.25">
      <c r="A27" t="str">
        <f>"03/2016"</f>
        <v>03/2016</v>
      </c>
      <c r="B27" s="326">
        <v>3.9138522633355253</v>
      </c>
    </row>
    <row r="28" spans="1:2" x14ac:dyDescent="0.25">
      <c r="A28" t="str">
        <f>"04/2016"</f>
        <v>04/2016</v>
      </c>
      <c r="B28" s="328">
        <v>3.6407168582677367</v>
      </c>
    </row>
    <row r="29" spans="1:2" x14ac:dyDescent="0.25">
      <c r="A29" t="str">
        <f>"05/2016"</f>
        <v>05/2016</v>
      </c>
      <c r="B29" s="222">
        <v>3.71997441996254</v>
      </c>
    </row>
    <row r="30" spans="1:2" x14ac:dyDescent="0.25">
      <c r="A30" s="327" t="str">
        <f>"06/2016"</f>
        <v>06/2016</v>
      </c>
      <c r="B30" s="328">
        <v>3.869280782320208</v>
      </c>
    </row>
    <row r="31" spans="1:2" x14ac:dyDescent="0.25">
      <c r="A31" s="327" t="str">
        <f>"07/2016"</f>
        <v>07/2016</v>
      </c>
      <c r="B31" s="326">
        <v>4.3487691139789613</v>
      </c>
    </row>
    <row r="32" spans="1:2" x14ac:dyDescent="0.25">
      <c r="A32" s="327" t="str">
        <f>"08/2016"</f>
        <v>08/2016</v>
      </c>
      <c r="B32" s="326">
        <v>4.3412332780026546</v>
      </c>
    </row>
    <row r="33" spans="1:2" x14ac:dyDescent="0.25">
      <c r="A33" s="327" t="str">
        <f>"09/2016"</f>
        <v>09/2016</v>
      </c>
      <c r="B33" s="326">
        <v>4.3452983192642822</v>
      </c>
    </row>
    <row r="34" spans="1:2" x14ac:dyDescent="0.25">
      <c r="A34" s="327" t="str">
        <f>"10/2016"</f>
        <v>10/2016</v>
      </c>
      <c r="B34" s="326">
        <v>3.9914684643235785</v>
      </c>
    </row>
    <row r="35" spans="1:2" x14ac:dyDescent="0.25">
      <c r="A35" s="327" t="str">
        <f>"11/2016"</f>
        <v>11/2016</v>
      </c>
      <c r="B35" s="326">
        <v>3.6797248803827753</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M27" sqref="M27"/>
    </sheetView>
  </sheetViews>
  <sheetFormatPr defaultRowHeight="12.75" x14ac:dyDescent="0.2"/>
  <cols>
    <col min="1" max="1" width="23" style="201" customWidth="1"/>
    <col min="2" max="2" width="10.7109375" style="201" customWidth="1"/>
    <col min="3" max="3" width="10.42578125" style="201" customWidth="1"/>
    <col min="4" max="4" width="9.85546875" style="201" customWidth="1"/>
    <col min="5" max="5" width="10.140625" style="201" customWidth="1"/>
    <col min="6" max="6" width="9.42578125" style="201" customWidth="1"/>
    <col min="7" max="7" width="7" style="201" bestFit="1" customWidth="1"/>
    <col min="8" max="8" width="6.5703125" style="201" customWidth="1"/>
    <col min="9" max="16384" width="9.140625" style="201"/>
  </cols>
  <sheetData>
    <row r="1" spans="1:10" ht="25.5" customHeight="1" x14ac:dyDescent="0.2">
      <c r="A1" s="283" t="s">
        <v>87</v>
      </c>
      <c r="B1" s="283"/>
      <c r="C1" s="283"/>
      <c r="D1" s="283"/>
      <c r="E1" s="283"/>
      <c r="F1" s="283"/>
      <c r="G1" s="283"/>
      <c r="H1" s="283"/>
    </row>
    <row r="2" spans="1:10" ht="28.5" customHeight="1" x14ac:dyDescent="0.2">
      <c r="A2" s="284" t="s">
        <v>48</v>
      </c>
      <c r="B2" s="286">
        <v>2012</v>
      </c>
      <c r="C2" s="286">
        <v>2013</v>
      </c>
      <c r="D2" s="288">
        <v>2014</v>
      </c>
      <c r="E2" s="288">
        <v>2015</v>
      </c>
      <c r="F2" s="286">
        <v>2016</v>
      </c>
      <c r="G2" s="289" t="s">
        <v>64</v>
      </c>
      <c r="H2" s="289"/>
    </row>
    <row r="3" spans="1:10" ht="28.5" customHeight="1" x14ac:dyDescent="0.2">
      <c r="A3" s="285"/>
      <c r="B3" s="287"/>
      <c r="C3" s="287"/>
      <c r="D3" s="285"/>
      <c r="E3" s="285"/>
      <c r="F3" s="287"/>
      <c r="G3" s="215" t="s">
        <v>65</v>
      </c>
      <c r="H3" s="215" t="s">
        <v>66</v>
      </c>
    </row>
    <row r="4" spans="1:10" s="213" customFormat="1" x14ac:dyDescent="0.2">
      <c r="A4" s="214" t="s">
        <v>49</v>
      </c>
      <c r="B4" s="87">
        <v>259749</v>
      </c>
      <c r="C4" s="87">
        <v>254377</v>
      </c>
      <c r="D4" s="87">
        <v>255518</v>
      </c>
      <c r="E4" s="87">
        <v>257627</v>
      </c>
      <c r="F4" s="211">
        <v>266245</v>
      </c>
      <c r="G4" s="207">
        <f t="shared" ref="G4:G14" si="0">((F4-B4)/B4)*100</f>
        <v>2.5008758455277982</v>
      </c>
      <c r="H4" s="207">
        <f t="shared" ref="H4:H14" si="1">((F4-E4)/E4)*100</f>
        <v>3.345146277369996</v>
      </c>
      <c r="I4" s="202"/>
      <c r="J4" s="202"/>
    </row>
    <row r="5" spans="1:10" x14ac:dyDescent="0.2">
      <c r="A5" s="197" t="s">
        <v>50</v>
      </c>
      <c r="B5" s="87">
        <v>259971</v>
      </c>
      <c r="C5" s="87">
        <v>254955</v>
      </c>
      <c r="D5" s="87">
        <v>255158</v>
      </c>
      <c r="E5" s="87">
        <v>258796</v>
      </c>
      <c r="F5" s="211">
        <v>266987</v>
      </c>
      <c r="G5" s="207">
        <f t="shared" si="0"/>
        <v>2.698762554284901</v>
      </c>
      <c r="H5" s="207">
        <f t="shared" si="1"/>
        <v>3.1650411907448337</v>
      </c>
      <c r="J5" s="206"/>
    </row>
    <row r="6" spans="1:10" s="205" customFormat="1" x14ac:dyDescent="0.2">
      <c r="A6" s="197" t="s">
        <v>51</v>
      </c>
      <c r="B6" s="65">
        <v>260666</v>
      </c>
      <c r="C6" s="65">
        <v>254871</v>
      </c>
      <c r="D6" s="65">
        <v>256342</v>
      </c>
      <c r="E6" s="65">
        <v>260794</v>
      </c>
      <c r="F6" s="211">
        <v>268375</v>
      </c>
      <c r="G6" s="207">
        <f t="shared" si="0"/>
        <v>2.9574244435407762</v>
      </c>
      <c r="H6" s="207">
        <f t="shared" si="1"/>
        <v>2.9068920297246099</v>
      </c>
      <c r="I6" s="206"/>
      <c r="J6" s="206"/>
    </row>
    <row r="7" spans="1:10" s="205" customFormat="1" x14ac:dyDescent="0.2">
      <c r="A7" s="197" t="s">
        <v>52</v>
      </c>
      <c r="B7" s="87">
        <v>260876</v>
      </c>
      <c r="C7" s="87">
        <v>255674</v>
      </c>
      <c r="D7" s="87">
        <v>256732</v>
      </c>
      <c r="E7" s="87">
        <v>262905</v>
      </c>
      <c r="F7" s="211">
        <v>269169</v>
      </c>
      <c r="G7" s="207">
        <f t="shared" si="0"/>
        <v>3.1789049203452984</v>
      </c>
      <c r="H7" s="207">
        <f t="shared" si="1"/>
        <v>2.3826096879100813</v>
      </c>
      <c r="J7" s="206" t="s">
        <v>103</v>
      </c>
    </row>
    <row r="8" spans="1:10" s="205" customFormat="1" x14ac:dyDescent="0.2">
      <c r="A8" s="197" t="s">
        <v>53</v>
      </c>
      <c r="B8" s="87">
        <v>261426</v>
      </c>
      <c r="C8" s="87">
        <v>256274</v>
      </c>
      <c r="D8" s="87">
        <v>257578</v>
      </c>
      <c r="E8" s="87">
        <v>264438</v>
      </c>
      <c r="F8" s="211">
        <v>270559</v>
      </c>
      <c r="G8" s="207">
        <f t="shared" si="0"/>
        <v>3.4935316303657635</v>
      </c>
      <c r="H8" s="207">
        <f t="shared" si="1"/>
        <v>2.31472027469577</v>
      </c>
      <c r="I8" s="206"/>
    </row>
    <row r="9" spans="1:10" s="205" customFormat="1" x14ac:dyDescent="0.2">
      <c r="A9" s="197" t="s">
        <v>54</v>
      </c>
      <c r="B9" s="87">
        <v>261539</v>
      </c>
      <c r="C9" s="87">
        <v>256791</v>
      </c>
      <c r="D9" s="87">
        <v>257491</v>
      </c>
      <c r="E9" s="87">
        <v>265486</v>
      </c>
      <c r="F9" s="211">
        <v>271503</v>
      </c>
      <c r="G9" s="207">
        <f t="shared" si="0"/>
        <v>3.8097568622652838</v>
      </c>
      <c r="H9" s="207">
        <f t="shared" si="1"/>
        <v>2.2664095281860437</v>
      </c>
      <c r="I9" s="206"/>
    </row>
    <row r="10" spans="1:10" s="205" customFormat="1" x14ac:dyDescent="0.2">
      <c r="A10" s="197" t="s">
        <v>55</v>
      </c>
      <c r="B10" s="87">
        <v>260982</v>
      </c>
      <c r="C10" s="87">
        <v>256474</v>
      </c>
      <c r="D10" s="87">
        <v>257541</v>
      </c>
      <c r="E10" s="87">
        <v>265551</v>
      </c>
      <c r="F10" s="211">
        <v>271963</v>
      </c>
      <c r="G10" s="207">
        <f t="shared" si="0"/>
        <v>4.2075698707190536</v>
      </c>
      <c r="H10" s="207">
        <f t="shared" si="1"/>
        <v>2.4146020915003144</v>
      </c>
      <c r="I10" s="202"/>
      <c r="J10" s="212"/>
    </row>
    <row r="11" spans="1:10" s="205" customFormat="1" x14ac:dyDescent="0.2">
      <c r="A11" s="197" t="s">
        <v>56</v>
      </c>
      <c r="B11" s="87">
        <v>259617</v>
      </c>
      <c r="C11" s="87">
        <v>255800</v>
      </c>
      <c r="D11" s="87">
        <v>256095</v>
      </c>
      <c r="E11" s="87">
        <v>265567</v>
      </c>
      <c r="F11" s="211">
        <v>272112</v>
      </c>
      <c r="G11" s="207">
        <f t="shared" si="0"/>
        <v>4.8128589422110259</v>
      </c>
      <c r="H11" s="207">
        <f t="shared" si="1"/>
        <v>2.4645381391513252</v>
      </c>
      <c r="I11" s="206"/>
      <c r="J11" s="206"/>
    </row>
    <row r="12" spans="1:10" s="205" customFormat="1" x14ac:dyDescent="0.2">
      <c r="A12" s="197" t="s">
        <v>57</v>
      </c>
      <c r="B12" s="87">
        <v>257875</v>
      </c>
      <c r="C12" s="87">
        <v>255194</v>
      </c>
      <c r="D12" s="87">
        <v>256133</v>
      </c>
      <c r="E12" s="87">
        <v>265315</v>
      </c>
      <c r="F12" s="211">
        <v>272136</v>
      </c>
      <c r="G12" s="207">
        <f t="shared" si="0"/>
        <v>5.5301987396994674</v>
      </c>
      <c r="H12" s="207">
        <f t="shared" si="1"/>
        <v>2.5709062812128982</v>
      </c>
    </row>
    <row r="13" spans="1:10" s="205" customFormat="1" x14ac:dyDescent="0.2">
      <c r="A13" s="197" t="s">
        <v>58</v>
      </c>
      <c r="B13" s="87">
        <v>257270</v>
      </c>
      <c r="C13" s="87">
        <v>255741</v>
      </c>
      <c r="D13" s="87">
        <v>256409</v>
      </c>
      <c r="E13" s="87">
        <v>265704</v>
      </c>
      <c r="F13" s="211">
        <v>272787</v>
      </c>
      <c r="G13" s="207">
        <f t="shared" si="0"/>
        <v>6.0314066933571731</v>
      </c>
      <c r="H13" s="207">
        <f t="shared" si="1"/>
        <v>2.6657483515490923</v>
      </c>
      <c r="I13" s="206"/>
      <c r="J13" s="206"/>
    </row>
    <row r="14" spans="1:10" s="205" customFormat="1" x14ac:dyDescent="0.2">
      <c r="A14" s="157" t="s">
        <v>59</v>
      </c>
      <c r="B14" s="133">
        <v>256141</v>
      </c>
      <c r="C14" s="133">
        <v>255914</v>
      </c>
      <c r="D14" s="133">
        <v>256823</v>
      </c>
      <c r="E14" s="133">
        <v>266251</v>
      </c>
      <c r="F14" s="210">
        <v>272347</v>
      </c>
      <c r="G14" s="207">
        <f t="shared" si="0"/>
        <v>6.326983965862552</v>
      </c>
      <c r="H14" s="207">
        <f t="shared" si="1"/>
        <v>2.2895688654690498</v>
      </c>
      <c r="I14" s="206"/>
      <c r="J14" s="244"/>
    </row>
    <row r="15" spans="1:10" s="205" customFormat="1" x14ac:dyDescent="0.2">
      <c r="A15" s="197" t="s">
        <v>60</v>
      </c>
      <c r="B15" s="87">
        <v>254065</v>
      </c>
      <c r="C15" s="87">
        <v>255155</v>
      </c>
      <c r="D15" s="87">
        <v>257251</v>
      </c>
      <c r="E15" s="87">
        <v>266136</v>
      </c>
      <c r="F15" s="210"/>
      <c r="G15" s="207"/>
      <c r="H15" s="207"/>
      <c r="I15" s="206"/>
      <c r="J15" s="206"/>
    </row>
    <row r="16" spans="1:10" s="205" customFormat="1" x14ac:dyDescent="0.2">
      <c r="A16" s="209" t="s">
        <v>67</v>
      </c>
      <c r="B16" s="85">
        <f>SUM(B4:B15)/12</f>
        <v>259181.41666666666</v>
      </c>
      <c r="C16" s="85">
        <f>SUM(C4:C15)/12</f>
        <v>255601.66666666666</v>
      </c>
      <c r="D16" s="85">
        <f>SUM(D4:D15)/12</f>
        <v>256589.25</v>
      </c>
      <c r="E16" s="85">
        <f>SUM(E4:E15)/12</f>
        <v>263714.16666666669</v>
      </c>
      <c r="F16" s="208"/>
      <c r="G16" s="207"/>
      <c r="H16" s="207"/>
      <c r="I16" s="206"/>
      <c r="J16" s="206"/>
    </row>
    <row r="17" spans="1:10" x14ac:dyDescent="0.2">
      <c r="A17" s="158" t="s">
        <v>129</v>
      </c>
      <c r="B17" s="204">
        <f>SUM(B4:B14)/11</f>
        <v>259646.54545454544</v>
      </c>
      <c r="C17" s="204">
        <f t="shared" ref="C17:F17" si="2">SUM(C4:C14)/11</f>
        <v>255642.27272727274</v>
      </c>
      <c r="D17" s="204">
        <f t="shared" si="2"/>
        <v>256529.09090909091</v>
      </c>
      <c r="E17" s="204">
        <f t="shared" si="2"/>
        <v>263494</v>
      </c>
      <c r="F17" s="204">
        <f t="shared" si="2"/>
        <v>270380.27272727271</v>
      </c>
      <c r="G17" s="203">
        <f>((F17-B17)/B17)*100</f>
        <v>4.1339765387351726</v>
      </c>
      <c r="H17" s="203">
        <f>((F17-E17)/E17)*100</f>
        <v>2.6134457434600811</v>
      </c>
      <c r="I17" s="202"/>
      <c r="J17" s="202"/>
    </row>
    <row r="18" spans="1:10" ht="25.5" customHeight="1" x14ac:dyDescent="0.2">
      <c r="A18" s="280" t="s">
        <v>35</v>
      </c>
      <c r="B18" s="280"/>
      <c r="C18" s="280"/>
      <c r="D18" s="280"/>
      <c r="E18" s="280"/>
      <c r="F18" s="280"/>
      <c r="G18" s="280"/>
      <c r="H18" s="280"/>
    </row>
    <row r="19" spans="1:10" ht="25.5" customHeight="1" x14ac:dyDescent="0.2">
      <c r="A19" s="281" t="s">
        <v>36</v>
      </c>
      <c r="B19" s="281"/>
      <c r="C19" s="281"/>
      <c r="D19" s="281"/>
      <c r="E19" s="281"/>
      <c r="F19" s="281"/>
      <c r="G19" s="281"/>
      <c r="H19" s="281"/>
    </row>
    <row r="20" spans="1:10" ht="25.5" customHeight="1" x14ac:dyDescent="0.2">
      <c r="A20" s="282" t="s">
        <v>38</v>
      </c>
      <c r="B20" s="282"/>
      <c r="C20" s="282"/>
      <c r="D20" s="282"/>
      <c r="E20" s="282"/>
      <c r="F20" s="282"/>
      <c r="G20" s="282"/>
      <c r="H20" s="282"/>
    </row>
  </sheetData>
  <mergeCells count="11">
    <mergeCell ref="A18:H18"/>
    <mergeCell ref="A19:H19"/>
    <mergeCell ref="A20:H20"/>
    <mergeCell ref="A1:H1"/>
    <mergeCell ref="A2:A3"/>
    <mergeCell ref="B2:B3"/>
    <mergeCell ref="C2:C3"/>
    <mergeCell ref="D2:D3"/>
    <mergeCell ref="E2:E3"/>
    <mergeCell ref="F2:F3"/>
    <mergeCell ref="G2:H2"/>
  </mergeCells>
  <pageMargins left="0.75" right="0.75" top="0.25" bottom="1" header="0.5" footer="0.5"/>
  <pageSetup orientation="landscape" horizontalDpi="4294967295" verticalDpi="4294967295" r:id="rId1"/>
  <headerFooter alignWithMargins="0"/>
  <ignoredErrors>
    <ignoredError sqref="B16:F16 B17:D17 E17:F17"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Normal="100" workbookViewId="0">
      <selection activeCell="E28" sqref="E28"/>
    </sheetView>
  </sheetViews>
  <sheetFormatPr defaultRowHeight="12.75" x14ac:dyDescent="0.2"/>
  <cols>
    <col min="1" max="1" width="9.140625" style="201"/>
    <col min="2" max="2" width="19.5703125" style="201" customWidth="1"/>
    <col min="3" max="3" width="10.5703125" style="201" customWidth="1"/>
    <col min="4" max="4" width="10.7109375" style="201" customWidth="1"/>
    <col min="5" max="5" width="11" style="201" customWidth="1"/>
    <col min="6" max="6" width="10.28515625" style="201" customWidth="1"/>
    <col min="7" max="7" width="10" style="201" customWidth="1"/>
    <col min="8" max="8" width="6.5703125" style="201" customWidth="1"/>
    <col min="9" max="9" width="7.28515625" style="201" customWidth="1"/>
    <col min="10" max="16384" width="9.140625" style="201"/>
  </cols>
  <sheetData>
    <row r="1" spans="1:11" ht="25.5" customHeight="1" x14ac:dyDescent="0.2">
      <c r="A1" s="283" t="s">
        <v>124</v>
      </c>
      <c r="B1" s="283"/>
      <c r="C1" s="283"/>
      <c r="D1" s="283"/>
      <c r="E1" s="283"/>
      <c r="F1" s="283"/>
      <c r="G1" s="295"/>
      <c r="H1" s="295"/>
      <c r="I1" s="295"/>
    </row>
    <row r="2" spans="1:11" ht="12.75" customHeight="1" x14ac:dyDescent="0.2">
      <c r="A2" s="283" t="s">
        <v>125</v>
      </c>
      <c r="B2" s="283"/>
      <c r="C2" s="283"/>
      <c r="D2" s="283"/>
      <c r="E2" s="283"/>
      <c r="F2" s="283"/>
      <c r="G2" s="295"/>
      <c r="H2" s="295"/>
      <c r="I2" s="295"/>
    </row>
    <row r="3" spans="1:11" ht="25.7" customHeight="1" x14ac:dyDescent="0.2">
      <c r="A3" s="296" t="s">
        <v>88</v>
      </c>
      <c r="B3" s="296" t="s">
        <v>76</v>
      </c>
      <c r="C3" s="298">
        <v>2012</v>
      </c>
      <c r="D3" s="298">
        <v>2013</v>
      </c>
      <c r="E3" s="300">
        <v>2014</v>
      </c>
      <c r="F3" s="300">
        <v>2015</v>
      </c>
      <c r="G3" s="298">
        <v>2016</v>
      </c>
      <c r="H3" s="302" t="s">
        <v>64</v>
      </c>
      <c r="I3" s="302"/>
    </row>
    <row r="4" spans="1:11" ht="25.5" customHeight="1" x14ac:dyDescent="0.2">
      <c r="A4" s="297"/>
      <c r="B4" s="297"/>
      <c r="C4" s="299"/>
      <c r="D4" s="299"/>
      <c r="E4" s="301"/>
      <c r="F4" s="301"/>
      <c r="G4" s="299"/>
      <c r="H4" s="246" t="s">
        <v>65</v>
      </c>
      <c r="I4" s="246" t="s">
        <v>66</v>
      </c>
    </row>
    <row r="5" spans="1:11" ht="12.75" customHeight="1" x14ac:dyDescent="0.2">
      <c r="A5" s="247">
        <v>1</v>
      </c>
      <c r="B5" s="248" t="s">
        <v>1</v>
      </c>
      <c r="C5" s="150">
        <f>SUM(C6:C7)</f>
        <v>91840</v>
      </c>
      <c r="D5" s="150">
        <f>SUM(D6:D7)</f>
        <v>90960</v>
      </c>
      <c r="E5" s="150">
        <f>SUM(E6:E7)</f>
        <v>92314</v>
      </c>
      <c r="F5" s="150">
        <f>SUM(F6:F7)</f>
        <v>97361</v>
      </c>
      <c r="G5" s="150">
        <f>SUM(G6:G7)</f>
        <v>99426</v>
      </c>
      <c r="H5" s="253">
        <f>((G5-C5)/C5)*100</f>
        <v>8.2600174216027877</v>
      </c>
      <c r="I5" s="253">
        <f>((G5-F5)/F5)*100</f>
        <v>2.1209724633066629</v>
      </c>
      <c r="J5" s="218"/>
      <c r="K5" s="218"/>
    </row>
    <row r="6" spans="1:11" ht="12.75" customHeight="1" x14ac:dyDescent="0.25">
      <c r="A6" s="247"/>
      <c r="B6" s="173" t="s">
        <v>2</v>
      </c>
      <c r="C6" s="243">
        <v>61457</v>
      </c>
      <c r="D6" s="141">
        <v>59462</v>
      </c>
      <c r="E6" s="141">
        <v>60614</v>
      </c>
      <c r="F6" s="243">
        <v>97361</v>
      </c>
      <c r="G6" s="243">
        <v>99426</v>
      </c>
      <c r="H6" s="167" t="s">
        <v>89</v>
      </c>
      <c r="I6" s="167">
        <f>((G6-F6)/F6)*100</f>
        <v>2.1209724633066629</v>
      </c>
      <c r="J6" s="223"/>
      <c r="K6" s="223"/>
    </row>
    <row r="7" spans="1:11" ht="12.75" customHeight="1" x14ac:dyDescent="0.25">
      <c r="A7" s="247"/>
      <c r="B7" s="173" t="s">
        <v>3</v>
      </c>
      <c r="C7" s="243">
        <v>30383</v>
      </c>
      <c r="D7" s="141">
        <v>31498</v>
      </c>
      <c r="E7" s="141">
        <v>31700</v>
      </c>
      <c r="F7" s="143" t="s">
        <v>89</v>
      </c>
      <c r="G7" s="143" t="s">
        <v>89</v>
      </c>
      <c r="H7" s="167" t="s">
        <v>89</v>
      </c>
      <c r="I7" s="167" t="s">
        <v>89</v>
      </c>
      <c r="J7" s="223"/>
      <c r="K7" s="224"/>
    </row>
    <row r="8" spans="1:11" ht="12.75" customHeight="1" x14ac:dyDescent="0.25">
      <c r="A8" s="247">
        <v>2</v>
      </c>
      <c r="B8" s="142" t="s">
        <v>4</v>
      </c>
      <c r="C8" s="243">
        <v>82381</v>
      </c>
      <c r="D8" s="141">
        <v>81880</v>
      </c>
      <c r="E8" s="141">
        <v>78890</v>
      </c>
      <c r="F8" s="243">
        <v>78838</v>
      </c>
      <c r="G8" s="243">
        <v>82027</v>
      </c>
      <c r="H8" s="167">
        <f>((G8-C8)/C8)*100</f>
        <v>-0.42971073427125184</v>
      </c>
      <c r="I8" s="167">
        <f>((G8-F8)/F8)*100</f>
        <v>4.0450036784291843</v>
      </c>
      <c r="J8" s="223"/>
      <c r="K8" s="224"/>
    </row>
    <row r="9" spans="1:11" ht="12.75" customHeight="1" x14ac:dyDescent="0.25">
      <c r="A9" s="247">
        <v>3</v>
      </c>
      <c r="B9" s="249" t="s">
        <v>5</v>
      </c>
      <c r="C9" s="243">
        <v>72712</v>
      </c>
      <c r="D9" s="141">
        <v>73575</v>
      </c>
      <c r="E9" s="141">
        <v>75487</v>
      </c>
      <c r="F9" s="243">
        <v>79116</v>
      </c>
      <c r="G9" s="243">
        <v>79347</v>
      </c>
      <c r="H9" s="167">
        <f>((G9-C9)/C9)*100</f>
        <v>9.1250412586643197</v>
      </c>
      <c r="I9" s="167">
        <f>((G9-F9)/F9)*100</f>
        <v>0.29197633854087668</v>
      </c>
      <c r="J9" s="223"/>
      <c r="K9" s="223"/>
    </row>
    <row r="10" spans="1:11" ht="12.75" customHeight="1" x14ac:dyDescent="0.25">
      <c r="A10" s="250">
        <v>4</v>
      </c>
      <c r="B10" s="142" t="s">
        <v>6</v>
      </c>
      <c r="C10" s="243">
        <v>9208</v>
      </c>
      <c r="D10" s="141">
        <v>9499</v>
      </c>
      <c r="E10" s="141">
        <v>10132</v>
      </c>
      <c r="F10" s="243">
        <v>10936</v>
      </c>
      <c r="G10" s="243">
        <v>11547</v>
      </c>
      <c r="H10" s="167">
        <f>((G10-C10)/C10)*100</f>
        <v>25.401824500434405</v>
      </c>
      <c r="I10" s="167">
        <f>((G10-F10)/F10)*100</f>
        <v>5.5870519385515731</v>
      </c>
      <c r="J10" s="218"/>
      <c r="K10" s="218"/>
    </row>
    <row r="11" spans="1:11" ht="12.75" customHeight="1" x14ac:dyDescent="0.2">
      <c r="A11" s="251"/>
      <c r="B11" s="252" t="s">
        <v>7</v>
      </c>
      <c r="C11" s="149">
        <f>C5+C9+C8+C10</f>
        <v>256141</v>
      </c>
      <c r="D11" s="149">
        <f>D5+D9+D8+D10</f>
        <v>255914</v>
      </c>
      <c r="E11" s="149">
        <f>E5+E9+E8+E10</f>
        <v>256823</v>
      </c>
      <c r="F11" s="149">
        <f>F5+F9+F8+F10</f>
        <v>266251</v>
      </c>
      <c r="G11" s="149">
        <f>G5+G9+G8+G10</f>
        <v>272347</v>
      </c>
      <c r="H11" s="168">
        <f>((G11-C11)/C11)*100</f>
        <v>6.326983965862552</v>
      </c>
      <c r="I11" s="168">
        <f>((G11-F11)/F11)*100</f>
        <v>2.2895688654690498</v>
      </c>
    </row>
    <row r="12" spans="1:11" ht="25.5" customHeight="1" x14ac:dyDescent="0.2">
      <c r="A12" s="290" t="s">
        <v>35</v>
      </c>
      <c r="B12" s="290"/>
      <c r="C12" s="290"/>
      <c r="D12" s="290"/>
      <c r="E12" s="290"/>
      <c r="F12" s="290"/>
      <c r="G12" s="291"/>
      <c r="H12" s="291"/>
      <c r="I12" s="291"/>
    </row>
    <row r="13" spans="1:11" ht="26.25" customHeight="1" x14ac:dyDescent="0.2">
      <c r="A13" s="292" t="s">
        <v>36</v>
      </c>
      <c r="B13" s="292"/>
      <c r="C13" s="292"/>
      <c r="D13" s="292"/>
      <c r="E13" s="292"/>
      <c r="F13" s="292"/>
      <c r="G13" s="293"/>
      <c r="H13" s="293"/>
      <c r="I13" s="294"/>
    </row>
    <row r="14" spans="1:11" ht="26.25" customHeight="1" x14ac:dyDescent="0.2">
      <c r="A14" s="292" t="s">
        <v>90</v>
      </c>
      <c r="B14" s="292"/>
      <c r="C14" s="292"/>
      <c r="D14" s="292"/>
      <c r="E14" s="292"/>
      <c r="F14" s="292"/>
      <c r="G14" s="293"/>
      <c r="H14" s="293"/>
      <c r="I14" s="294"/>
    </row>
    <row r="15" spans="1:11" x14ac:dyDescent="0.2">
      <c r="A15" s="217"/>
      <c r="B15" s="217"/>
      <c r="C15" s="217"/>
      <c r="D15" s="217"/>
      <c r="E15" s="217"/>
      <c r="F15" s="217"/>
      <c r="G15" s="217"/>
      <c r="H15" s="217"/>
      <c r="I15" s="217"/>
    </row>
  </sheetData>
  <mergeCells count="13">
    <mergeCell ref="A12:I12"/>
    <mergeCell ref="A13:I13"/>
    <mergeCell ref="A14:I14"/>
    <mergeCell ref="A1:I1"/>
    <mergeCell ref="A2:I2"/>
    <mergeCell ref="A3:A4"/>
    <mergeCell ref="B3:B4"/>
    <mergeCell ref="C3:C4"/>
    <mergeCell ref="D3:D4"/>
    <mergeCell ref="E3:E4"/>
    <mergeCell ref="F3:F4"/>
    <mergeCell ref="G3:G4"/>
    <mergeCell ref="H3:I3"/>
  </mergeCells>
  <pageMargins left="0.75" right="0.75" top="1" bottom="1" header="0.5" footer="0.5"/>
  <pageSetup orientation="landscape" horizontalDpi="4294967295" verticalDpi="4294967295" r:id="rId1"/>
  <headerFooter alignWithMargins="0"/>
  <ignoredErrors>
    <ignoredError sqref="C5:E5"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33"/>
  <sheetViews>
    <sheetView zoomScaleNormal="100" workbookViewId="0">
      <selection activeCell="A31" sqref="A31"/>
    </sheetView>
  </sheetViews>
  <sheetFormatPr defaultRowHeight="12.75" x14ac:dyDescent="0.2"/>
  <cols>
    <col min="1" max="1" width="25.42578125" style="6" customWidth="1"/>
    <col min="2" max="2" width="10.7109375" style="6" customWidth="1"/>
    <col min="3" max="3" width="9.28515625" style="6" customWidth="1"/>
    <col min="4" max="4" width="10.42578125" style="6" customWidth="1"/>
    <col min="5" max="5" width="10" style="6" customWidth="1"/>
    <col min="6" max="16384" width="9.140625" style="6"/>
  </cols>
  <sheetData>
    <row r="1" spans="1:11" ht="24.75" customHeight="1" x14ac:dyDescent="0.2">
      <c r="A1" s="258" t="s">
        <v>91</v>
      </c>
      <c r="B1" s="258"/>
      <c r="C1" s="258"/>
      <c r="D1" s="258"/>
      <c r="E1" s="258"/>
    </row>
    <row r="2" spans="1:11" ht="12.75" customHeight="1" x14ac:dyDescent="0.2">
      <c r="A2" s="303" t="s">
        <v>86</v>
      </c>
      <c r="B2" s="303"/>
      <c r="C2" s="303"/>
      <c r="D2" s="303"/>
      <c r="E2" s="303"/>
    </row>
    <row r="3" spans="1:11" ht="38.25" customHeight="1" x14ac:dyDescent="0.2">
      <c r="A3" s="89" t="s">
        <v>48</v>
      </c>
      <c r="B3" s="89">
        <v>2013</v>
      </c>
      <c r="C3" s="64">
        <v>2014</v>
      </c>
      <c r="D3" s="64">
        <v>2015</v>
      </c>
      <c r="E3" s="89">
        <v>2016</v>
      </c>
      <c r="F3" s="28"/>
    </row>
    <row r="4" spans="1:11" s="30" customFormat="1" x14ac:dyDescent="0.2">
      <c r="A4" s="90" t="s">
        <v>49</v>
      </c>
      <c r="B4" s="91">
        <v>0.78199808490264922</v>
      </c>
      <c r="C4" s="92">
        <v>0.3282228460375729</v>
      </c>
      <c r="D4" s="91">
        <v>4.6145236967844694</v>
      </c>
      <c r="E4" s="91">
        <v>7.8577404709980936</v>
      </c>
      <c r="F4" s="29"/>
      <c r="H4" s="29"/>
      <c r="I4" s="29"/>
      <c r="J4" s="29"/>
      <c r="K4" s="29"/>
    </row>
    <row r="5" spans="1:11" x14ac:dyDescent="0.2">
      <c r="A5" s="93" t="s">
        <v>50</v>
      </c>
      <c r="B5" s="94">
        <v>0.22165927802406588</v>
      </c>
      <c r="C5" s="95">
        <v>0.72526209966968258</v>
      </c>
      <c r="D5" s="94">
        <v>4.5854423611606183</v>
      </c>
      <c r="E5" s="94">
        <v>8.4893184823656131</v>
      </c>
      <c r="F5" s="31"/>
      <c r="H5" s="31"/>
      <c r="I5" s="31"/>
      <c r="J5" s="31"/>
      <c r="K5" s="31"/>
    </row>
    <row r="6" spans="1:11" s="7" customFormat="1" x14ac:dyDescent="0.2">
      <c r="A6" s="100" t="s">
        <v>51</v>
      </c>
      <c r="B6" s="94">
        <v>-4.721908223274715E-2</v>
      </c>
      <c r="C6" s="94">
        <v>0.75872534142640369</v>
      </c>
      <c r="D6" s="94">
        <v>3.9483405319390772</v>
      </c>
      <c r="E6" s="94">
        <v>9.6209832839003315</v>
      </c>
      <c r="F6" s="31"/>
      <c r="H6" s="31"/>
      <c r="I6" s="31"/>
      <c r="J6" s="31"/>
      <c r="K6" s="31"/>
    </row>
    <row r="7" spans="1:11" s="7" customFormat="1" x14ac:dyDescent="0.2">
      <c r="A7" s="135" t="s">
        <v>52</v>
      </c>
      <c r="B7" s="97">
        <v>-0.26480776387735822</v>
      </c>
      <c r="C7" s="94">
        <v>1.5413981658222944</v>
      </c>
      <c r="D7" s="94">
        <v>4.1610719283119675</v>
      </c>
      <c r="E7" s="94">
        <v>10.156727050681864</v>
      </c>
      <c r="F7" s="31"/>
      <c r="H7" s="31"/>
      <c r="I7" s="31"/>
      <c r="J7" s="31"/>
      <c r="K7" s="31"/>
    </row>
    <row r="8" spans="1:11" s="7" customFormat="1" x14ac:dyDescent="0.2">
      <c r="A8" s="151" t="s">
        <v>53</v>
      </c>
      <c r="B8" s="95">
        <v>-0.33830561701520234</v>
      </c>
      <c r="C8" s="94">
        <v>1.8290412214615142</v>
      </c>
      <c r="D8" s="94">
        <v>4.320978971798298</v>
      </c>
      <c r="E8" s="94">
        <v>10.655682446371028</v>
      </c>
      <c r="F8" s="31"/>
      <c r="H8" s="31"/>
      <c r="I8" s="31"/>
      <c r="J8" s="31"/>
      <c r="K8" s="31"/>
    </row>
    <row r="9" spans="1:11" s="7" customFormat="1" x14ac:dyDescent="0.2">
      <c r="A9" s="160" t="s">
        <v>54</v>
      </c>
      <c r="B9" s="94">
        <v>-0.56595683864513369</v>
      </c>
      <c r="C9" s="94">
        <v>2.1559778078017651</v>
      </c>
      <c r="D9" s="94">
        <v>4.9497706615640036</v>
      </c>
      <c r="E9" s="94">
        <v>10.998498498498499</v>
      </c>
      <c r="F9" s="31"/>
      <c r="H9" s="31"/>
      <c r="I9" s="31"/>
      <c r="J9" s="31"/>
      <c r="K9" s="31"/>
    </row>
    <row r="10" spans="1:11" s="7" customFormat="1" x14ac:dyDescent="0.2">
      <c r="A10" s="186" t="s">
        <v>55</v>
      </c>
      <c r="B10" s="95">
        <v>-0.35265783588508515</v>
      </c>
      <c r="C10" s="94">
        <v>2.5348870666091208</v>
      </c>
      <c r="D10" s="94">
        <v>5.2292625434953415</v>
      </c>
      <c r="E10" s="94">
        <v>11.309484126455018</v>
      </c>
      <c r="F10" s="31"/>
      <c r="H10" s="31"/>
      <c r="I10" s="31"/>
      <c r="J10" s="31"/>
      <c r="K10" s="31"/>
    </row>
    <row r="11" spans="1:11" s="7" customFormat="1" x14ac:dyDescent="0.2">
      <c r="A11" s="194" t="s">
        <v>56</v>
      </c>
      <c r="B11" s="97">
        <v>-0.93508721761509861</v>
      </c>
      <c r="C11" s="94">
        <v>3.0323586294489511</v>
      </c>
      <c r="D11" s="94">
        <v>5.8301931724263518</v>
      </c>
      <c r="E11" s="94">
        <v>10.951832585474328</v>
      </c>
      <c r="F11" s="31"/>
      <c r="H11" s="31"/>
      <c r="I11" s="31"/>
      <c r="J11" s="31"/>
      <c r="K11" s="31"/>
    </row>
    <row r="12" spans="1:11" s="7" customFormat="1" x14ac:dyDescent="0.2">
      <c r="A12" s="229" t="s">
        <v>57</v>
      </c>
      <c r="B12" s="95">
        <v>-0.21415738411785842</v>
      </c>
      <c r="C12" s="94">
        <v>2.8836458963500706</v>
      </c>
      <c r="D12" s="94">
        <v>6.6472531780254238</v>
      </c>
      <c r="E12" s="94">
        <v>10.6</v>
      </c>
      <c r="F12" s="31"/>
      <c r="H12" s="31"/>
      <c r="I12" s="31"/>
      <c r="J12" s="31"/>
      <c r="K12" s="31"/>
    </row>
    <row r="13" spans="1:11" s="7" customFormat="1" x14ac:dyDescent="0.2">
      <c r="A13" s="234" t="s">
        <v>58</v>
      </c>
      <c r="B13" s="94">
        <v>-8.0515297906602251E-2</v>
      </c>
      <c r="C13" s="94">
        <v>3.7613675607229191</v>
      </c>
      <c r="D13" s="94">
        <v>6.8686728609069476</v>
      </c>
      <c r="E13" s="94">
        <v>10.22799527659188</v>
      </c>
      <c r="F13" s="29"/>
      <c r="H13" s="31"/>
      <c r="I13" s="31"/>
      <c r="J13" s="31"/>
      <c r="K13" s="31"/>
    </row>
    <row r="14" spans="1:11" s="7" customFormat="1" x14ac:dyDescent="0.2">
      <c r="A14" s="96" t="s">
        <v>59</v>
      </c>
      <c r="B14" s="236">
        <v>-5.7602027591371216E-2</v>
      </c>
      <c r="C14" s="125">
        <v>5.2044609665427508</v>
      </c>
      <c r="D14" s="125">
        <v>6.5316240720957621</v>
      </c>
      <c r="E14" s="125">
        <v>9.8427676998830087</v>
      </c>
      <c r="F14" s="31"/>
      <c r="H14" s="31"/>
      <c r="I14" s="31"/>
      <c r="J14" s="31"/>
      <c r="K14" s="31"/>
    </row>
    <row r="15" spans="1:11" s="7" customFormat="1" x14ac:dyDescent="0.2">
      <c r="A15" s="98" t="s">
        <v>60</v>
      </c>
      <c r="B15" s="99">
        <v>-0.5961508146916783</v>
      </c>
      <c r="C15" s="99">
        <v>4.3739638146039068</v>
      </c>
      <c r="D15" s="99">
        <v>7.7846379093633882</v>
      </c>
      <c r="E15" s="99"/>
      <c r="F15" s="31"/>
      <c r="H15" s="31"/>
      <c r="I15" s="31"/>
      <c r="J15" s="31"/>
      <c r="K15" s="31"/>
    </row>
    <row r="16" spans="1:11" ht="25.5" customHeight="1" x14ac:dyDescent="0.2">
      <c r="A16" s="257" t="s">
        <v>35</v>
      </c>
      <c r="B16" s="257"/>
      <c r="C16" s="257"/>
      <c r="D16" s="257"/>
      <c r="E16" s="257"/>
    </row>
    <row r="17" spans="1:10" ht="25.5" customHeight="1" x14ac:dyDescent="0.2">
      <c r="A17" s="259" t="s">
        <v>36</v>
      </c>
      <c r="B17" s="259"/>
      <c r="C17" s="259"/>
      <c r="D17" s="259"/>
      <c r="E17" s="259"/>
    </row>
    <row r="18" spans="1:10" ht="25.5" customHeight="1" x14ac:dyDescent="0.2">
      <c r="A18" s="275" t="s">
        <v>38</v>
      </c>
      <c r="B18" s="275"/>
      <c r="C18" s="275"/>
      <c r="D18" s="275"/>
      <c r="E18" s="275"/>
    </row>
    <row r="19" spans="1:10" x14ac:dyDescent="0.2">
      <c r="A19" s="63"/>
    </row>
    <row r="21" spans="1:10" x14ac:dyDescent="0.2">
      <c r="A21" s="32"/>
      <c r="B21" s="28"/>
      <c r="C21" s="33"/>
      <c r="D21" s="28"/>
      <c r="E21" s="33"/>
      <c r="F21" s="33"/>
      <c r="G21" s="33"/>
      <c r="H21" s="33"/>
      <c r="I21" s="33"/>
      <c r="J21" s="33"/>
    </row>
    <row r="22" spans="1:10" x14ac:dyDescent="0.2">
      <c r="A22" s="30"/>
      <c r="B22" s="17"/>
      <c r="C22" s="17"/>
      <c r="D22" s="17"/>
    </row>
    <row r="23" spans="1:10" x14ac:dyDescent="0.2">
      <c r="A23" s="30"/>
      <c r="B23" s="17"/>
      <c r="C23" s="17"/>
      <c r="D23" s="17"/>
    </row>
    <row r="24" spans="1:10" x14ac:dyDescent="0.2">
      <c r="A24" s="30"/>
      <c r="B24" s="17"/>
      <c r="C24" s="17"/>
      <c r="D24" s="17"/>
    </row>
    <row r="25" spans="1:10" x14ac:dyDescent="0.2">
      <c r="A25" s="30"/>
      <c r="B25" s="17"/>
      <c r="C25" s="17"/>
      <c r="D25" s="17"/>
    </row>
    <row r="26" spans="1:10" x14ac:dyDescent="0.2">
      <c r="A26" s="30"/>
      <c r="B26" s="17"/>
      <c r="C26" s="17"/>
      <c r="D26" s="17"/>
    </row>
    <row r="27" spans="1:10" x14ac:dyDescent="0.2">
      <c r="A27" s="30"/>
      <c r="B27" s="17"/>
      <c r="C27" s="17"/>
      <c r="D27" s="17"/>
    </row>
    <row r="28" spans="1:10" x14ac:dyDescent="0.2">
      <c r="A28" s="30"/>
      <c r="B28" s="17"/>
      <c r="C28" s="17"/>
      <c r="D28" s="17"/>
    </row>
    <row r="29" spans="1:10" x14ac:dyDescent="0.2">
      <c r="A29" s="30"/>
      <c r="B29" s="17"/>
      <c r="C29" s="17"/>
      <c r="D29" s="17"/>
    </row>
    <row r="30" spans="1:10" x14ac:dyDescent="0.2">
      <c r="A30" s="30"/>
      <c r="B30" s="17"/>
      <c r="C30" s="17"/>
      <c r="D30" s="17"/>
    </row>
    <row r="31" spans="1:10" x14ac:dyDescent="0.2">
      <c r="A31" s="30"/>
      <c r="B31" s="17"/>
      <c r="C31" s="17"/>
      <c r="D31" s="17"/>
    </row>
    <row r="32" spans="1:10" x14ac:dyDescent="0.2">
      <c r="A32" s="30"/>
      <c r="B32" s="17"/>
      <c r="C32" s="17"/>
      <c r="D32" s="17"/>
    </row>
    <row r="33" spans="1:4" x14ac:dyDescent="0.2">
      <c r="A33" s="30"/>
      <c r="B33" s="34"/>
      <c r="C33" s="31"/>
      <c r="D33" s="34"/>
    </row>
  </sheetData>
  <mergeCells count="5">
    <mergeCell ref="A1:E1"/>
    <mergeCell ref="A2:E2"/>
    <mergeCell ref="A16:E16"/>
    <mergeCell ref="A17:E17"/>
    <mergeCell ref="A18:E18"/>
  </mergeCells>
  <pageMargins left="0.75" right="0.75" top="1" bottom="1" header="0.5" footer="0.5"/>
  <pageSetup orientation="landscape" horizontalDpi="4294967295" verticalDpi="4294967295"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workbookViewId="0">
      <selection activeCell="J21" sqref="J21"/>
    </sheetView>
  </sheetViews>
  <sheetFormatPr defaultRowHeight="12.75" x14ac:dyDescent="0.2"/>
  <cols>
    <col min="1" max="1" width="23" style="201" customWidth="1"/>
    <col min="2" max="4" width="10.7109375" style="201" customWidth="1"/>
    <col min="5" max="5" width="10.7109375" style="216" customWidth="1"/>
    <col min="6" max="6" width="10.7109375" style="201" customWidth="1"/>
    <col min="7" max="8" width="7.140625" style="201" customWidth="1"/>
    <col min="9" max="16384" width="9.140625" style="201"/>
  </cols>
  <sheetData>
    <row r="1" spans="1:12" ht="17.25" customHeight="1" x14ac:dyDescent="0.2">
      <c r="A1" s="283" t="s">
        <v>92</v>
      </c>
      <c r="B1" s="281"/>
      <c r="C1" s="281"/>
      <c r="D1" s="281"/>
      <c r="E1" s="281"/>
      <c r="F1" s="295"/>
      <c r="G1" s="295"/>
      <c r="H1" s="295"/>
    </row>
    <row r="2" spans="1:12" ht="26.25" customHeight="1" x14ac:dyDescent="0.2">
      <c r="A2" s="307"/>
      <c r="B2" s="289">
        <v>2012</v>
      </c>
      <c r="C2" s="286">
        <v>2013</v>
      </c>
      <c r="D2" s="288">
        <v>2014</v>
      </c>
      <c r="E2" s="288">
        <v>2015</v>
      </c>
      <c r="F2" s="289">
        <v>2016</v>
      </c>
      <c r="G2" s="309" t="s">
        <v>64</v>
      </c>
      <c r="H2" s="309"/>
    </row>
    <row r="3" spans="1:12" ht="25.5" customHeight="1" x14ac:dyDescent="0.2">
      <c r="A3" s="308"/>
      <c r="B3" s="287"/>
      <c r="C3" s="287"/>
      <c r="D3" s="285"/>
      <c r="E3" s="285"/>
      <c r="F3" s="287"/>
      <c r="G3" s="215" t="s">
        <v>65</v>
      </c>
      <c r="H3" s="215" t="s">
        <v>66</v>
      </c>
    </row>
    <row r="4" spans="1:12" s="213" customFormat="1" x14ac:dyDescent="0.2">
      <c r="A4" s="214" t="s">
        <v>49</v>
      </c>
      <c r="B4" s="87">
        <v>68926</v>
      </c>
      <c r="C4" s="87">
        <v>69465</v>
      </c>
      <c r="D4" s="87">
        <v>69693</v>
      </c>
      <c r="E4" s="87">
        <v>72909</v>
      </c>
      <c r="F4" s="65">
        <v>78638</v>
      </c>
      <c r="G4" s="207">
        <f t="shared" ref="G4:G14" si="0">((F4-B4)/B4)*100</f>
        <v>14.090473841511187</v>
      </c>
      <c r="H4" s="219">
        <f t="shared" ref="H4:H14" si="1">(F4-E4)/E4*100</f>
        <v>7.8577404709980936</v>
      </c>
      <c r="I4" s="202"/>
      <c r="J4" s="202"/>
      <c r="K4" s="218"/>
      <c r="L4" s="155"/>
    </row>
    <row r="5" spans="1:12" x14ac:dyDescent="0.2">
      <c r="A5" s="197" t="s">
        <v>50</v>
      </c>
      <c r="B5" s="87">
        <v>69476</v>
      </c>
      <c r="C5" s="87">
        <v>69630</v>
      </c>
      <c r="D5" s="87">
        <v>70135</v>
      </c>
      <c r="E5" s="87">
        <v>73351</v>
      </c>
      <c r="F5" s="65">
        <v>79578</v>
      </c>
      <c r="G5" s="207">
        <f t="shared" si="0"/>
        <v>14.540272899994241</v>
      </c>
      <c r="H5" s="219">
        <f t="shared" si="1"/>
        <v>8.4893184823656131</v>
      </c>
      <c r="J5" s="206"/>
      <c r="K5" s="137"/>
      <c r="L5" s="137"/>
    </row>
    <row r="6" spans="1:12" s="205" customFormat="1" x14ac:dyDescent="0.2">
      <c r="A6" s="197" t="s">
        <v>51</v>
      </c>
      <c r="B6" s="87">
        <v>69887</v>
      </c>
      <c r="C6" s="87">
        <v>69854</v>
      </c>
      <c r="D6" s="87">
        <v>70384</v>
      </c>
      <c r="E6" s="87">
        <v>73163</v>
      </c>
      <c r="F6" s="65">
        <v>80202</v>
      </c>
      <c r="G6" s="207">
        <f t="shared" si="0"/>
        <v>14.759540400932936</v>
      </c>
      <c r="H6" s="219">
        <f t="shared" si="1"/>
        <v>9.6209832839003315</v>
      </c>
      <c r="I6" s="206"/>
      <c r="J6" s="206"/>
      <c r="K6" s="137"/>
      <c r="L6" s="137"/>
    </row>
    <row r="7" spans="1:12" s="205" customFormat="1" x14ac:dyDescent="0.2">
      <c r="A7" s="197" t="s">
        <v>52</v>
      </c>
      <c r="B7" s="87">
        <v>69862</v>
      </c>
      <c r="C7" s="87">
        <v>69677</v>
      </c>
      <c r="D7" s="87">
        <v>70751</v>
      </c>
      <c r="E7" s="134">
        <v>73695</v>
      </c>
      <c r="F7" s="139">
        <v>81180</v>
      </c>
      <c r="G7" s="207">
        <f t="shared" si="0"/>
        <v>16.2005095760213</v>
      </c>
      <c r="H7" s="219">
        <f t="shared" si="1"/>
        <v>10.156727050681864</v>
      </c>
      <c r="J7" s="206"/>
      <c r="K7" s="137"/>
      <c r="L7" s="137"/>
    </row>
    <row r="8" spans="1:12" s="205" customFormat="1" x14ac:dyDescent="0.2">
      <c r="A8" s="197" t="s">
        <v>53</v>
      </c>
      <c r="B8" s="134">
        <v>70055</v>
      </c>
      <c r="C8" s="134">
        <v>69818</v>
      </c>
      <c r="D8" s="134">
        <v>71095</v>
      </c>
      <c r="E8" s="87">
        <v>74167</v>
      </c>
      <c r="F8" s="211">
        <v>82070</v>
      </c>
      <c r="G8" s="207">
        <f t="shared" si="0"/>
        <v>17.150810077796017</v>
      </c>
      <c r="H8" s="219">
        <f t="shared" si="1"/>
        <v>10.655682446371028</v>
      </c>
      <c r="I8" s="206"/>
      <c r="K8" s="137"/>
      <c r="L8" s="137"/>
    </row>
    <row r="9" spans="1:12" s="205" customFormat="1" x14ac:dyDescent="0.2">
      <c r="A9" s="197" t="s">
        <v>54</v>
      </c>
      <c r="B9" s="87">
        <v>69970</v>
      </c>
      <c r="C9" s="87">
        <v>69574</v>
      </c>
      <c r="D9" s="87">
        <v>71074</v>
      </c>
      <c r="E9" s="87">
        <v>74592</v>
      </c>
      <c r="F9" s="211">
        <v>82796</v>
      </c>
      <c r="G9" s="207">
        <f t="shared" si="0"/>
        <v>18.33071316278405</v>
      </c>
      <c r="H9" s="219">
        <f t="shared" si="1"/>
        <v>10.998498498498499</v>
      </c>
      <c r="I9" s="206"/>
      <c r="K9" s="137"/>
    </row>
    <row r="10" spans="1:12" s="205" customFormat="1" x14ac:dyDescent="0.2">
      <c r="A10" s="197" t="s">
        <v>55</v>
      </c>
      <c r="B10" s="87">
        <v>69756</v>
      </c>
      <c r="C10" s="87">
        <v>69510</v>
      </c>
      <c r="D10" s="87">
        <v>71272</v>
      </c>
      <c r="E10" s="87">
        <v>74999</v>
      </c>
      <c r="F10" s="211">
        <v>83481</v>
      </c>
      <c r="G10" s="207">
        <f t="shared" si="0"/>
        <v>19.675726819198349</v>
      </c>
      <c r="H10" s="219">
        <f t="shared" si="1"/>
        <v>11.309484126455018</v>
      </c>
      <c r="I10" s="202"/>
      <c r="J10" s="212"/>
      <c r="K10" s="137"/>
    </row>
    <row r="11" spans="1:12" s="205" customFormat="1" x14ac:dyDescent="0.2">
      <c r="A11" s="197" t="s">
        <v>56</v>
      </c>
      <c r="B11" s="87">
        <v>69940</v>
      </c>
      <c r="C11" s="87">
        <v>69286</v>
      </c>
      <c r="D11" s="87">
        <v>71387</v>
      </c>
      <c r="E11" s="87">
        <v>75549</v>
      </c>
      <c r="F11" s="211">
        <v>83823</v>
      </c>
      <c r="G11" s="207">
        <f t="shared" si="0"/>
        <v>19.849871318272804</v>
      </c>
      <c r="H11" s="219">
        <f t="shared" si="1"/>
        <v>10.951832585474328</v>
      </c>
      <c r="I11" s="206"/>
      <c r="J11" s="206"/>
      <c r="K11" s="137"/>
    </row>
    <row r="12" spans="1:12" s="205" customFormat="1" x14ac:dyDescent="0.2">
      <c r="A12" s="197" t="s">
        <v>57</v>
      </c>
      <c r="B12" s="87">
        <v>69575</v>
      </c>
      <c r="C12" s="87">
        <v>69426</v>
      </c>
      <c r="D12" s="87">
        <v>71428</v>
      </c>
      <c r="E12" s="87">
        <v>76176</v>
      </c>
      <c r="F12" s="211">
        <v>84284</v>
      </c>
      <c r="G12" s="207">
        <f t="shared" si="0"/>
        <v>21.141214516708587</v>
      </c>
      <c r="H12" s="219">
        <f t="shared" si="1"/>
        <v>10.643772316740181</v>
      </c>
      <c r="K12" s="137"/>
    </row>
    <row r="13" spans="1:12" s="205" customFormat="1" x14ac:dyDescent="0.2">
      <c r="A13" s="197" t="s">
        <v>58</v>
      </c>
      <c r="B13" s="87">
        <v>69552</v>
      </c>
      <c r="C13" s="87">
        <v>69496</v>
      </c>
      <c r="D13" s="87">
        <v>72110</v>
      </c>
      <c r="E13" s="87">
        <v>77063</v>
      </c>
      <c r="F13" s="211">
        <v>84945</v>
      </c>
      <c r="G13" s="207">
        <f t="shared" si="0"/>
        <v>22.131642512077295</v>
      </c>
      <c r="H13" s="219">
        <f t="shared" si="1"/>
        <v>10.22799527659188</v>
      </c>
      <c r="I13" s="206"/>
      <c r="J13" s="206"/>
      <c r="K13" s="137"/>
    </row>
    <row r="14" spans="1:12" s="205" customFormat="1" x14ac:dyDescent="0.2">
      <c r="A14" s="157" t="s">
        <v>59</v>
      </c>
      <c r="B14" s="133">
        <v>69442</v>
      </c>
      <c r="C14" s="133">
        <v>69402</v>
      </c>
      <c r="D14" s="133">
        <v>73014</v>
      </c>
      <c r="E14" s="133">
        <v>77783</v>
      </c>
      <c r="F14" s="210">
        <v>85439</v>
      </c>
      <c r="G14" s="207">
        <f t="shared" si="0"/>
        <v>23.036490884479132</v>
      </c>
      <c r="H14" s="219">
        <f t="shared" si="1"/>
        <v>9.8427676998830087</v>
      </c>
      <c r="I14" s="206"/>
      <c r="J14" s="244"/>
      <c r="K14" s="137"/>
    </row>
    <row r="15" spans="1:12" s="205" customFormat="1" x14ac:dyDescent="0.2">
      <c r="A15" s="197" t="s">
        <v>60</v>
      </c>
      <c r="B15" s="87">
        <v>69781</v>
      </c>
      <c r="C15" s="87">
        <v>69365</v>
      </c>
      <c r="D15" s="87">
        <v>72399</v>
      </c>
      <c r="E15" s="87">
        <v>78035</v>
      </c>
      <c r="F15" s="211"/>
      <c r="G15" s="219"/>
      <c r="H15" s="219"/>
      <c r="I15" s="206"/>
      <c r="J15" s="206"/>
      <c r="K15" s="137"/>
    </row>
    <row r="16" spans="1:12" s="205" customFormat="1" x14ac:dyDescent="0.2">
      <c r="A16" s="209" t="s">
        <v>67</v>
      </c>
      <c r="B16" s="85">
        <f>AVERAGE(B4:B15)</f>
        <v>69685.166666666672</v>
      </c>
      <c r="C16" s="85">
        <f>AVERAGE(C4:C15)</f>
        <v>69541.916666666672</v>
      </c>
      <c r="D16" s="85">
        <f>AVERAGE(D4:D15)</f>
        <v>71228.5</v>
      </c>
      <c r="E16" s="85">
        <f>AVERAGE(E4:E15)</f>
        <v>75123.5</v>
      </c>
      <c r="F16" s="220"/>
      <c r="G16" s="219"/>
      <c r="H16" s="219"/>
      <c r="I16" s="206"/>
      <c r="J16" s="206"/>
      <c r="K16" s="212"/>
    </row>
    <row r="17" spans="1:11" s="205" customFormat="1" x14ac:dyDescent="0.2">
      <c r="A17" s="158" t="s">
        <v>129</v>
      </c>
      <c r="B17" s="204">
        <f>SUM(B4:B14)/11</f>
        <v>69676.454545454544</v>
      </c>
      <c r="C17" s="204">
        <f t="shared" ref="C17:E17" si="2">SUM(C4:C14)/11</f>
        <v>69558</v>
      </c>
      <c r="D17" s="204">
        <f t="shared" si="2"/>
        <v>71122.090909090912</v>
      </c>
      <c r="E17" s="204">
        <f t="shared" si="2"/>
        <v>74858.818181818177</v>
      </c>
      <c r="F17" s="204">
        <f>SUM(F4:F14)/11</f>
        <v>82403.272727272721</v>
      </c>
      <c r="G17" s="203">
        <f>((F17-B17)/B17)*100</f>
        <v>18.265593829140137</v>
      </c>
      <c r="H17" s="203">
        <f>(F17-E17)/E17*100</f>
        <v>10.078244258586162</v>
      </c>
      <c r="I17" s="202"/>
      <c r="J17" s="202"/>
      <c r="K17" s="218"/>
    </row>
    <row r="18" spans="1:11" ht="25.5" customHeight="1" x14ac:dyDescent="0.2">
      <c r="A18" s="280" t="s">
        <v>35</v>
      </c>
      <c r="B18" s="304"/>
      <c r="C18" s="304"/>
      <c r="D18" s="304"/>
      <c r="E18" s="304"/>
      <c r="F18" s="305"/>
      <c r="G18" s="305"/>
      <c r="H18" s="305"/>
      <c r="I18" s="212"/>
    </row>
    <row r="19" spans="1:11" ht="25.5" customHeight="1" x14ac:dyDescent="0.2">
      <c r="A19" s="281" t="s">
        <v>93</v>
      </c>
      <c r="B19" s="306"/>
      <c r="C19" s="306"/>
      <c r="D19" s="306"/>
      <c r="E19" s="306"/>
      <c r="F19" s="295"/>
      <c r="G19" s="295"/>
      <c r="H19" s="295"/>
    </row>
    <row r="20" spans="1:11" ht="25.5" customHeight="1" x14ac:dyDescent="0.2">
      <c r="A20" s="281" t="s">
        <v>36</v>
      </c>
      <c r="B20" s="306"/>
      <c r="C20" s="306"/>
      <c r="D20" s="306"/>
      <c r="E20" s="306"/>
      <c r="F20" s="295"/>
      <c r="G20" s="295"/>
      <c r="H20" s="295"/>
    </row>
    <row r="21" spans="1:11" ht="12.75" customHeight="1" x14ac:dyDescent="0.2">
      <c r="E21" s="201"/>
    </row>
    <row r="23" spans="1:11" x14ac:dyDescent="0.2">
      <c r="E23" s="201"/>
    </row>
    <row r="24" spans="1:11" x14ac:dyDescent="0.2">
      <c r="E24" s="201"/>
    </row>
    <row r="25" spans="1:11" x14ac:dyDescent="0.2">
      <c r="E25" s="201"/>
    </row>
    <row r="26" spans="1:11" x14ac:dyDescent="0.2">
      <c r="E26" s="201"/>
    </row>
    <row r="27" spans="1:11" x14ac:dyDescent="0.2">
      <c r="E27" s="201"/>
    </row>
    <row r="28" spans="1:11" x14ac:dyDescent="0.2">
      <c r="E28" s="201"/>
    </row>
    <row r="29" spans="1:11" x14ac:dyDescent="0.2">
      <c r="E29" s="201"/>
    </row>
  </sheetData>
  <mergeCells count="11">
    <mergeCell ref="A18:H18"/>
    <mergeCell ref="A19:H19"/>
    <mergeCell ref="A20:H20"/>
    <mergeCell ref="A1:H1"/>
    <mergeCell ref="A2:A3"/>
    <mergeCell ref="B2:B3"/>
    <mergeCell ref="C2:C3"/>
    <mergeCell ref="D2:D3"/>
    <mergeCell ref="E2:E3"/>
    <mergeCell ref="F2:F3"/>
    <mergeCell ref="G2:H2"/>
  </mergeCells>
  <pageMargins left="0.75" right="0.75" top="1" bottom="1" header="0.5" footer="0.5"/>
  <pageSetup orientation="landscape" horizontalDpi="4294967295" verticalDpi="4294967295" r:id="rId1"/>
  <headerFooter alignWithMargins="0"/>
  <ignoredErrors>
    <ignoredError sqref="B16:H16 H17 B17:F17"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23"/>
  <sheetViews>
    <sheetView workbookViewId="0">
      <selection activeCell="G33" sqref="G33"/>
    </sheetView>
  </sheetViews>
  <sheetFormatPr defaultRowHeight="12.75" x14ac:dyDescent="0.2"/>
  <cols>
    <col min="1" max="1" width="7.140625" style="12" customWidth="1"/>
    <col min="2" max="2" width="20.140625" style="12" customWidth="1"/>
    <col min="3" max="3" width="9.5703125" style="12" customWidth="1"/>
    <col min="4" max="4" width="9.7109375" style="12" customWidth="1"/>
    <col min="5" max="5" width="9.140625" style="12" customWidth="1"/>
    <col min="6" max="7" width="9.42578125" style="12" customWidth="1"/>
    <col min="8" max="9" width="8" style="12" customWidth="1"/>
    <col min="10" max="10" width="9.140625" style="12"/>
    <col min="11" max="11" width="17" style="12" bestFit="1" customWidth="1"/>
    <col min="12" max="16384" width="9.140625" style="12"/>
  </cols>
  <sheetData>
    <row r="1" spans="1:10" ht="25.5" customHeight="1" x14ac:dyDescent="0.2">
      <c r="A1" s="264" t="s">
        <v>126</v>
      </c>
      <c r="B1" s="264"/>
      <c r="C1" s="264"/>
      <c r="D1" s="264"/>
      <c r="E1" s="264"/>
      <c r="F1" s="264"/>
      <c r="G1" s="312"/>
      <c r="H1" s="312"/>
      <c r="I1" s="312"/>
    </row>
    <row r="2" spans="1:10" ht="12.75" customHeight="1" x14ac:dyDescent="0.2">
      <c r="A2" s="264" t="s">
        <v>127</v>
      </c>
      <c r="B2" s="264"/>
      <c r="C2" s="264"/>
      <c r="D2" s="264"/>
      <c r="E2" s="264"/>
      <c r="F2" s="264"/>
      <c r="G2" s="312"/>
      <c r="H2" s="312"/>
      <c r="I2" s="312"/>
      <c r="J2" s="68"/>
    </row>
    <row r="3" spans="1:10" ht="25.5" customHeight="1" x14ac:dyDescent="0.2">
      <c r="A3" s="268" t="s">
        <v>88</v>
      </c>
      <c r="B3" s="310"/>
      <c r="C3" s="273">
        <v>2012</v>
      </c>
      <c r="D3" s="270">
        <v>2013</v>
      </c>
      <c r="E3" s="272">
        <v>2014</v>
      </c>
      <c r="F3" s="272">
        <v>2015</v>
      </c>
      <c r="G3" s="273">
        <v>2016</v>
      </c>
      <c r="H3" s="314" t="s">
        <v>94</v>
      </c>
      <c r="I3" s="314"/>
      <c r="J3" s="68"/>
    </row>
    <row r="4" spans="1:10" ht="25.5" customHeight="1" x14ac:dyDescent="0.2">
      <c r="A4" s="313"/>
      <c r="B4" s="313"/>
      <c r="C4" s="271"/>
      <c r="D4" s="271"/>
      <c r="E4" s="269"/>
      <c r="F4" s="269"/>
      <c r="G4" s="271"/>
      <c r="H4" s="69" t="s">
        <v>65</v>
      </c>
      <c r="I4" s="69" t="s">
        <v>66</v>
      </c>
      <c r="J4" s="68"/>
    </row>
    <row r="5" spans="1:10" ht="12.75" customHeight="1" x14ac:dyDescent="0.25">
      <c r="A5" s="84">
        <v>1</v>
      </c>
      <c r="B5" s="156" t="s">
        <v>80</v>
      </c>
      <c r="C5" s="243">
        <v>45953</v>
      </c>
      <c r="D5" s="141">
        <v>44911</v>
      </c>
      <c r="E5" s="141">
        <v>46299</v>
      </c>
      <c r="F5" s="243">
        <v>49578</v>
      </c>
      <c r="G5" s="243">
        <v>53678</v>
      </c>
      <c r="H5" s="145">
        <f t="shared" ref="H5:H10" si="0">((G5-C5)/C5)*100</f>
        <v>16.810654364241724</v>
      </c>
      <c r="I5" s="146">
        <f t="shared" ref="I5:I10" si="1">((G5-F5)/F5)*100</f>
        <v>8.2697970874178051</v>
      </c>
      <c r="J5" s="68"/>
    </row>
    <row r="6" spans="1:10" ht="12.75" customHeight="1" x14ac:dyDescent="0.25">
      <c r="A6" s="86">
        <v>2</v>
      </c>
      <c r="B6" s="157" t="s">
        <v>8</v>
      </c>
      <c r="C6" s="243">
        <v>12465</v>
      </c>
      <c r="D6" s="141">
        <v>12990</v>
      </c>
      <c r="E6" s="141">
        <v>13677</v>
      </c>
      <c r="F6" s="243">
        <v>15214</v>
      </c>
      <c r="G6" s="243">
        <v>16681</v>
      </c>
      <c r="H6" s="145">
        <f t="shared" si="0"/>
        <v>33.822703569995987</v>
      </c>
      <c r="I6" s="146">
        <f t="shared" si="1"/>
        <v>9.6424345997107928</v>
      </c>
      <c r="J6" s="68"/>
    </row>
    <row r="7" spans="1:10" ht="12.75" customHeight="1" x14ac:dyDescent="0.25">
      <c r="A7" s="86">
        <v>3</v>
      </c>
      <c r="B7" s="157" t="s">
        <v>9</v>
      </c>
      <c r="C7" s="243">
        <v>2888</v>
      </c>
      <c r="D7" s="141">
        <v>3521</v>
      </c>
      <c r="E7" s="141">
        <v>4447</v>
      </c>
      <c r="F7" s="243">
        <v>4623</v>
      </c>
      <c r="G7" s="243">
        <v>5484</v>
      </c>
      <c r="H7" s="145">
        <f t="shared" si="0"/>
        <v>89.88919667590028</v>
      </c>
      <c r="I7" s="146">
        <f t="shared" si="1"/>
        <v>18.624269954574952</v>
      </c>
      <c r="J7" s="68"/>
    </row>
    <row r="8" spans="1:10" ht="12.75" customHeight="1" x14ac:dyDescent="0.25">
      <c r="A8" s="86">
        <v>4</v>
      </c>
      <c r="B8" s="157" t="s">
        <v>11</v>
      </c>
      <c r="C8" s="243">
        <v>3950</v>
      </c>
      <c r="D8" s="141">
        <v>3444</v>
      </c>
      <c r="E8" s="141">
        <v>3672</v>
      </c>
      <c r="F8" s="243">
        <v>2875</v>
      </c>
      <c r="G8" s="243">
        <v>3380</v>
      </c>
      <c r="H8" s="145">
        <f t="shared" ref="H8" si="2">((G8-C8)/C8)*100</f>
        <v>-14.430379746835442</v>
      </c>
      <c r="I8" s="146">
        <f t="shared" ref="I8" si="3">((G8-F8)/F8)*100</f>
        <v>17.565217391304348</v>
      </c>
      <c r="J8" s="68"/>
    </row>
    <row r="9" spans="1:10" ht="12.75" customHeight="1" x14ac:dyDescent="0.25">
      <c r="A9" s="86">
        <v>5</v>
      </c>
      <c r="B9" s="157" t="s">
        <v>10</v>
      </c>
      <c r="C9" s="243">
        <v>1779</v>
      </c>
      <c r="D9" s="141">
        <v>2048</v>
      </c>
      <c r="E9" s="141">
        <v>2398</v>
      </c>
      <c r="F9" s="243">
        <v>2737</v>
      </c>
      <c r="G9" s="243">
        <v>3223</v>
      </c>
      <c r="H9" s="145">
        <f t="shared" ref="H9" si="4">((G9-C9)/C9)*100</f>
        <v>81.169196177627882</v>
      </c>
      <c r="I9" s="146">
        <f t="shared" ref="I9" si="5">((G9-F9)/F9)*100</f>
        <v>17.75666788454512</v>
      </c>
      <c r="J9" s="68"/>
    </row>
    <row r="10" spans="1:10" ht="12.75" customHeight="1" x14ac:dyDescent="0.25">
      <c r="A10" s="86">
        <v>6</v>
      </c>
      <c r="B10" s="157" t="s">
        <v>0</v>
      </c>
      <c r="C10" s="243">
        <v>2407</v>
      </c>
      <c r="D10" s="141">
        <v>2488</v>
      </c>
      <c r="E10" s="141">
        <v>2521</v>
      </c>
      <c r="F10" s="243">
        <v>2756</v>
      </c>
      <c r="G10" s="243">
        <v>2993</v>
      </c>
      <c r="H10" s="145">
        <f t="shared" si="0"/>
        <v>24.345658496053176</v>
      </c>
      <c r="I10" s="146">
        <f t="shared" si="1"/>
        <v>8.599419448476052</v>
      </c>
      <c r="J10" s="68"/>
    </row>
    <row r="11" spans="1:10" ht="12.75" customHeight="1" x14ac:dyDescent="0.2">
      <c r="A11" s="88"/>
      <c r="B11" s="158" t="s">
        <v>7</v>
      </c>
      <c r="C11" s="144">
        <f>SUM(C5:C10)</f>
        <v>69442</v>
      </c>
      <c r="D11" s="144">
        <f>SUM(D5:D10)</f>
        <v>69402</v>
      </c>
      <c r="E11" s="144">
        <f>SUM(E5:E10)</f>
        <v>73014</v>
      </c>
      <c r="F11" s="144">
        <f>SUM(F5:F10)</f>
        <v>77783</v>
      </c>
      <c r="G11" s="144">
        <f>SUM(G5:G10)</f>
        <v>85439</v>
      </c>
      <c r="H11" s="147">
        <f t="shared" ref="H11" si="6">((G11-C11)/C11)*100</f>
        <v>23.036490884479132</v>
      </c>
      <c r="I11" s="148">
        <f t="shared" ref="I11" si="7">((G11-F11)/F11)*100</f>
        <v>9.8427676998830087</v>
      </c>
      <c r="J11" s="68"/>
    </row>
    <row r="12" spans="1:10" ht="26.25" customHeight="1" x14ac:dyDescent="0.2">
      <c r="A12" s="267" t="s">
        <v>35</v>
      </c>
      <c r="B12" s="267"/>
      <c r="C12" s="267"/>
      <c r="D12" s="267"/>
      <c r="E12" s="267"/>
      <c r="F12" s="267"/>
      <c r="G12" s="310"/>
      <c r="H12" s="310"/>
      <c r="I12" s="310"/>
      <c r="J12" s="68"/>
    </row>
    <row r="13" spans="1:10" ht="25.5" customHeight="1" x14ac:dyDescent="0.2">
      <c r="A13" s="267" t="s">
        <v>36</v>
      </c>
      <c r="B13" s="267"/>
      <c r="C13" s="267"/>
      <c r="D13" s="267"/>
      <c r="E13" s="267"/>
      <c r="F13" s="267"/>
      <c r="G13" s="310"/>
      <c r="H13" s="310"/>
      <c r="I13" s="310"/>
    </row>
    <row r="14" spans="1:10" x14ac:dyDescent="0.2">
      <c r="A14" s="266" t="s">
        <v>38</v>
      </c>
      <c r="B14" s="266"/>
      <c r="C14" s="266"/>
      <c r="D14" s="266"/>
      <c r="E14" s="266"/>
      <c r="F14" s="266"/>
      <c r="G14" s="311"/>
      <c r="H14" s="311"/>
      <c r="I14" s="311"/>
    </row>
    <row r="15" spans="1:10" x14ac:dyDescent="0.2">
      <c r="C15" s="36"/>
      <c r="D15" s="36"/>
      <c r="E15" s="36"/>
    </row>
    <row r="16" spans="1:10" x14ac:dyDescent="0.2">
      <c r="B16" s="37"/>
      <c r="C16" s="38"/>
    </row>
    <row r="17" spans="2:6" x14ac:dyDescent="0.2">
      <c r="B17" s="39"/>
      <c r="C17" s="40"/>
      <c r="D17" s="36"/>
      <c r="E17" s="36"/>
      <c r="F17" s="36"/>
    </row>
    <row r="18" spans="2:6" ht="12.75" customHeight="1" x14ac:dyDescent="0.2">
      <c r="B18" s="14"/>
      <c r="C18" s="41"/>
    </row>
    <row r="19" spans="2:6" x14ac:dyDescent="0.2">
      <c r="B19" s="42"/>
      <c r="C19" s="41"/>
    </row>
    <row r="20" spans="2:6" x14ac:dyDescent="0.2">
      <c r="B20" s="42"/>
      <c r="C20" s="41"/>
    </row>
    <row r="21" spans="2:6" x14ac:dyDescent="0.2">
      <c r="B21" s="42"/>
      <c r="C21" s="41"/>
      <c r="D21" s="43"/>
    </row>
    <row r="22" spans="2:6" x14ac:dyDescent="0.2">
      <c r="B22" s="42"/>
      <c r="C22" s="41"/>
    </row>
    <row r="23" spans="2:6" x14ac:dyDescent="0.2">
      <c r="B23" s="13"/>
      <c r="C23" s="41"/>
    </row>
  </sheetData>
  <sortState ref="B5:I10">
    <sortCondition descending="1" ref="I5:I10"/>
  </sortState>
  <mergeCells count="13">
    <mergeCell ref="A12:I12"/>
    <mergeCell ref="A13:I13"/>
    <mergeCell ref="A14:I14"/>
    <mergeCell ref="A1:I1"/>
    <mergeCell ref="A2:I2"/>
    <mergeCell ref="A3:A4"/>
    <mergeCell ref="B3:B4"/>
    <mergeCell ref="C3:C4"/>
    <mergeCell ref="D3:D4"/>
    <mergeCell ref="E3:E4"/>
    <mergeCell ref="F3:F4"/>
    <mergeCell ref="G3:G4"/>
    <mergeCell ref="H3:I3"/>
  </mergeCells>
  <pageMargins left="0.75" right="0.75" top="1" bottom="1" header="0.5" footer="0.5"/>
  <pageSetup orientation="landscape" r:id="rId1"/>
  <headerFooter alignWithMargins="0"/>
  <ignoredErrors>
    <ignoredError sqref="C11:G11"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9"/>
  <sheetViews>
    <sheetView zoomScaleNormal="100" workbookViewId="0">
      <selection activeCell="H31" sqref="H31"/>
    </sheetView>
  </sheetViews>
  <sheetFormatPr defaultRowHeight="12.75" x14ac:dyDescent="0.2"/>
  <cols>
    <col min="1" max="1" width="14.28515625" style="12" customWidth="1"/>
    <col min="2" max="2" width="9.28515625" style="12" customWidth="1"/>
    <col min="3" max="3" width="9.7109375" style="12" customWidth="1"/>
    <col min="4" max="4" width="9.28515625" style="12" customWidth="1"/>
    <col min="5" max="5" width="10.7109375" style="12" customWidth="1"/>
    <col min="6" max="16384" width="9.140625" style="12"/>
  </cols>
  <sheetData>
    <row r="1" spans="1:5" s="68" customFormat="1" ht="25.5" customHeight="1" x14ac:dyDescent="0.2">
      <c r="A1" s="264" t="s">
        <v>95</v>
      </c>
      <c r="B1" s="264"/>
      <c r="C1" s="264"/>
      <c r="D1" s="264"/>
      <c r="E1" s="264"/>
    </row>
    <row r="2" spans="1:5" s="68" customFormat="1" ht="12.75" customHeight="1" x14ac:dyDescent="0.2">
      <c r="A2" s="265" t="s">
        <v>86</v>
      </c>
      <c r="B2" s="265"/>
      <c r="C2" s="265"/>
      <c r="D2" s="265"/>
      <c r="E2" s="265"/>
    </row>
    <row r="3" spans="1:5" s="68" customFormat="1" ht="25.5" customHeight="1" x14ac:dyDescent="0.2">
      <c r="A3" s="77" t="s">
        <v>48</v>
      </c>
      <c r="B3" s="77">
        <v>2013</v>
      </c>
      <c r="C3" s="77">
        <v>2014</v>
      </c>
      <c r="D3" s="77">
        <v>2015</v>
      </c>
      <c r="E3" s="77">
        <v>2016</v>
      </c>
    </row>
    <row r="4" spans="1:5" s="42" customFormat="1" x14ac:dyDescent="0.2">
      <c r="A4" s="78" t="s">
        <v>49</v>
      </c>
      <c r="B4" s="79">
        <v>-4.0909090909090908</v>
      </c>
      <c r="C4" s="79">
        <v>-0.424565560821485</v>
      </c>
      <c r="D4" s="79">
        <v>-1.8800198314328209</v>
      </c>
      <c r="E4" s="79">
        <v>2.0312468419669747</v>
      </c>
    </row>
    <row r="5" spans="1:5" s="68" customFormat="1" x14ac:dyDescent="0.2">
      <c r="A5" s="71" t="s">
        <v>50</v>
      </c>
      <c r="B5" s="79">
        <v>-5.0042585407400395</v>
      </c>
      <c r="C5" s="79">
        <v>0.53196788268813133</v>
      </c>
      <c r="D5" s="79">
        <v>-0.27745848032026638</v>
      </c>
      <c r="E5" s="79">
        <v>0.19476131801740929</v>
      </c>
    </row>
    <row r="6" spans="1:5" s="71" customFormat="1" x14ac:dyDescent="0.2">
      <c r="A6" s="83" t="s">
        <v>51</v>
      </c>
      <c r="B6" s="80">
        <v>-4.569831127339115</v>
      </c>
      <c r="C6" s="80">
        <v>0.88081146250572928</v>
      </c>
      <c r="D6" s="80">
        <v>-0.51755131066906346</v>
      </c>
      <c r="E6" s="80">
        <v>0.38323305732610552</v>
      </c>
    </row>
    <row r="7" spans="1:5" s="71" customFormat="1" x14ac:dyDescent="0.2">
      <c r="A7" s="136" t="s">
        <v>52</v>
      </c>
      <c r="B7" s="80">
        <v>-4.7649350148482394</v>
      </c>
      <c r="C7" s="80">
        <v>2.3062749306497663</v>
      </c>
      <c r="D7" s="80">
        <v>-0.39583580730712897</v>
      </c>
      <c r="E7" s="80">
        <v>9.5378134562651512E-2</v>
      </c>
    </row>
    <row r="8" spans="1:5" s="71" customFormat="1" x14ac:dyDescent="0.2">
      <c r="A8" s="153" t="s">
        <v>53</v>
      </c>
      <c r="B8" s="80">
        <v>-4.7413460797162905</v>
      </c>
      <c r="C8" s="80">
        <v>2.4461799935254125</v>
      </c>
      <c r="D8" s="80">
        <v>-0.3238994331759919</v>
      </c>
      <c r="E8" s="80">
        <v>0.16842021835185955</v>
      </c>
    </row>
    <row r="9" spans="1:5" s="71" customFormat="1" x14ac:dyDescent="0.2">
      <c r="A9" s="161" t="s">
        <v>54</v>
      </c>
      <c r="B9" s="80">
        <v>-4.3568304107149771</v>
      </c>
      <c r="C9" s="80">
        <v>1.8638065364767784</v>
      </c>
      <c r="D9" s="80">
        <v>7.3506039415130328E-2</v>
      </c>
      <c r="E9" s="80">
        <v>0.89333571556190816</v>
      </c>
    </row>
    <row r="10" spans="1:5" s="71" customFormat="1" x14ac:dyDescent="0.2">
      <c r="A10" s="187" t="s">
        <v>55</v>
      </c>
      <c r="B10" s="80">
        <v>-6.3131935881627621</v>
      </c>
      <c r="C10" s="80">
        <v>3.4826978759592606</v>
      </c>
      <c r="D10" s="80">
        <v>-3.334181227620483</v>
      </c>
      <c r="E10" s="80">
        <v>3.2751047507236404</v>
      </c>
    </row>
    <row r="11" spans="1:5" s="71" customFormat="1" x14ac:dyDescent="0.2">
      <c r="A11" s="195" t="s">
        <v>56</v>
      </c>
      <c r="B11" s="80">
        <v>-5.0842901578280406</v>
      </c>
      <c r="C11" s="80">
        <v>2.502326334102035</v>
      </c>
      <c r="D11" s="80">
        <v>-2.6662193365041147</v>
      </c>
      <c r="E11" s="80">
        <v>3.319140308191403</v>
      </c>
    </row>
    <row r="12" spans="1:5" s="71" customFormat="1" x14ac:dyDescent="0.2">
      <c r="A12" s="230" t="s">
        <v>57</v>
      </c>
      <c r="B12" s="80">
        <v>-3.0126260154644218</v>
      </c>
      <c r="C12" s="80">
        <v>2.0748395430509023</v>
      </c>
      <c r="D12" s="80">
        <v>-2.6555146913433783</v>
      </c>
      <c r="E12" s="80">
        <v>2.9087363652982878</v>
      </c>
    </row>
    <row r="13" spans="1:5" s="71" customFormat="1" x14ac:dyDescent="0.2">
      <c r="A13" s="235" t="s">
        <v>58</v>
      </c>
      <c r="B13" s="80">
        <v>-0.48074045999481357</v>
      </c>
      <c r="C13" s="80">
        <v>-0.2024453798356384</v>
      </c>
      <c r="D13" s="80">
        <v>1.3999076101146839</v>
      </c>
      <c r="E13" s="80">
        <v>0.29909281781087826</v>
      </c>
    </row>
    <row r="14" spans="1:5" s="71" customFormat="1" x14ac:dyDescent="0.2">
      <c r="A14" s="42" t="s">
        <v>59</v>
      </c>
      <c r="B14" s="113">
        <v>-0.50097800487006505</v>
      </c>
      <c r="C14" s="113">
        <v>1.5125072716695753</v>
      </c>
      <c r="D14" s="113">
        <v>-0.16401541349669005</v>
      </c>
      <c r="E14" s="113">
        <v>0.2038715806975179</v>
      </c>
    </row>
    <row r="15" spans="1:5" s="71" customFormat="1" x14ac:dyDescent="0.2">
      <c r="A15" s="81" t="s">
        <v>60</v>
      </c>
      <c r="B15" s="82">
        <v>-0.46405552801189892</v>
      </c>
      <c r="C15" s="82">
        <v>-0.2151780199637385</v>
      </c>
      <c r="D15" s="82">
        <v>0.87454824990515745</v>
      </c>
      <c r="E15" s="75"/>
    </row>
    <row r="16" spans="1:5" s="68" customFormat="1" ht="25.5" customHeight="1" x14ac:dyDescent="0.2">
      <c r="A16" s="267" t="s">
        <v>35</v>
      </c>
      <c r="B16" s="267"/>
      <c r="C16" s="267"/>
      <c r="D16" s="267"/>
      <c r="E16" s="267"/>
    </row>
    <row r="17" spans="1:5" s="68" customFormat="1" ht="26.25" customHeight="1" x14ac:dyDescent="0.2">
      <c r="A17" s="278" t="s">
        <v>36</v>
      </c>
      <c r="B17" s="278"/>
      <c r="C17" s="278"/>
      <c r="D17" s="278"/>
      <c r="E17" s="278"/>
    </row>
    <row r="18" spans="1:5" s="68" customFormat="1" x14ac:dyDescent="0.2">
      <c r="A18" s="315" t="s">
        <v>38</v>
      </c>
      <c r="B18" s="315"/>
      <c r="C18" s="315"/>
      <c r="D18" s="315"/>
      <c r="E18" s="315"/>
    </row>
    <row r="19" spans="1:5" ht="25.5" customHeight="1" x14ac:dyDescent="0.2"/>
  </sheetData>
  <mergeCells count="5">
    <mergeCell ref="A1:E1"/>
    <mergeCell ref="A2:E2"/>
    <mergeCell ref="A16:E16"/>
    <mergeCell ref="A17:E17"/>
    <mergeCell ref="A18:E18"/>
  </mergeCells>
  <pageMargins left="0.75" right="0.75" top="1" bottom="1" header="0.5" footer="0.5"/>
  <pageSetup orientation="landscape" horizontalDpi="4294967295" verticalDpi="4294967295"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K26" sqref="K26"/>
    </sheetView>
  </sheetViews>
  <sheetFormatPr defaultRowHeight="12.75" x14ac:dyDescent="0.2"/>
  <cols>
    <col min="1" max="1" width="23" style="201" customWidth="1"/>
    <col min="2" max="6" width="10.7109375" style="201" customWidth="1"/>
    <col min="7" max="8" width="7.140625" style="201" customWidth="1"/>
    <col min="9" max="16384" width="9.140625" style="201"/>
  </cols>
  <sheetData>
    <row r="1" spans="1:12" ht="25.5" customHeight="1" x14ac:dyDescent="0.2">
      <c r="A1" s="283" t="s">
        <v>96</v>
      </c>
      <c r="B1" s="283"/>
      <c r="C1" s="306"/>
      <c r="D1" s="306"/>
      <c r="E1" s="306"/>
      <c r="F1" s="295"/>
      <c r="G1" s="295"/>
      <c r="H1" s="295"/>
    </row>
    <row r="2" spans="1:12" ht="25.5" customHeight="1" x14ac:dyDescent="0.2">
      <c r="A2" s="295"/>
      <c r="B2" s="289">
        <v>2012</v>
      </c>
      <c r="C2" s="286">
        <v>2013</v>
      </c>
      <c r="D2" s="288">
        <v>2014</v>
      </c>
      <c r="E2" s="288">
        <v>2015</v>
      </c>
      <c r="F2" s="289">
        <v>2016</v>
      </c>
      <c r="G2" s="309" t="s">
        <v>64</v>
      </c>
      <c r="H2" s="309"/>
    </row>
    <row r="3" spans="1:12" ht="24.75" customHeight="1" x14ac:dyDescent="0.2">
      <c r="A3" s="295"/>
      <c r="B3" s="287"/>
      <c r="C3" s="287"/>
      <c r="D3" s="285"/>
      <c r="E3" s="285"/>
      <c r="F3" s="287"/>
      <c r="G3" s="215" t="s">
        <v>65</v>
      </c>
      <c r="H3" s="215" t="s">
        <v>66</v>
      </c>
    </row>
    <row r="4" spans="1:12" s="213" customFormat="1" x14ac:dyDescent="0.2">
      <c r="A4" s="214" t="s">
        <v>49</v>
      </c>
      <c r="B4" s="87">
        <v>52800</v>
      </c>
      <c r="C4" s="87">
        <v>50640</v>
      </c>
      <c r="D4" s="87">
        <v>50425</v>
      </c>
      <c r="E4" s="87">
        <v>49477</v>
      </c>
      <c r="F4" s="227">
        <v>50482</v>
      </c>
      <c r="G4" s="222">
        <f t="shared" ref="G4:G14" si="0">((F4-B4)/B4)*100</f>
        <v>-4.3901515151515147</v>
      </c>
      <c r="H4" s="219">
        <f t="shared" ref="H4:H14" si="1">((F4-E4)/E4)*100</f>
        <v>2.0312468419669747</v>
      </c>
      <c r="I4" s="202"/>
      <c r="L4" s="44"/>
    </row>
    <row r="5" spans="1:12" x14ac:dyDescent="0.2">
      <c r="A5" s="197" t="s">
        <v>50</v>
      </c>
      <c r="B5" s="87">
        <v>52835</v>
      </c>
      <c r="C5" s="87">
        <v>50191</v>
      </c>
      <c r="D5" s="87">
        <v>50458</v>
      </c>
      <c r="E5" s="87">
        <v>50318</v>
      </c>
      <c r="F5" s="225">
        <v>50416</v>
      </c>
      <c r="G5" s="222">
        <f t="shared" si="0"/>
        <v>-4.5784044667360648</v>
      </c>
      <c r="H5" s="219">
        <f t="shared" si="1"/>
        <v>0.19476131801740929</v>
      </c>
    </row>
    <row r="6" spans="1:12" s="205" customFormat="1" x14ac:dyDescent="0.2">
      <c r="A6" s="197" t="s">
        <v>51</v>
      </c>
      <c r="B6" s="65">
        <v>52584</v>
      </c>
      <c r="C6" s="65">
        <v>50181</v>
      </c>
      <c r="D6" s="65">
        <v>50623</v>
      </c>
      <c r="E6" s="65">
        <v>50361</v>
      </c>
      <c r="F6" s="226">
        <v>50424</v>
      </c>
      <c r="G6" s="222">
        <f t="shared" si="0"/>
        <v>-4.1077133728890916</v>
      </c>
      <c r="H6" s="219">
        <f t="shared" si="1"/>
        <v>0.12509680109608626</v>
      </c>
      <c r="I6" s="206"/>
    </row>
    <row r="7" spans="1:12" s="205" customFormat="1" x14ac:dyDescent="0.2">
      <c r="A7" s="197" t="s">
        <v>52</v>
      </c>
      <c r="B7" s="87">
        <v>51858</v>
      </c>
      <c r="C7" s="87">
        <v>49387</v>
      </c>
      <c r="D7" s="87">
        <v>50526</v>
      </c>
      <c r="E7" s="87">
        <v>50326</v>
      </c>
      <c r="F7" s="226">
        <v>50374</v>
      </c>
      <c r="G7" s="222">
        <f t="shared" si="0"/>
        <v>-2.8616606888040419</v>
      </c>
      <c r="H7" s="219">
        <f t="shared" si="1"/>
        <v>9.5378134562651512E-2</v>
      </c>
    </row>
    <row r="8" spans="1:12" s="205" customFormat="1" x14ac:dyDescent="0.2">
      <c r="A8" s="197" t="s">
        <v>53</v>
      </c>
      <c r="B8" s="87">
        <v>51884</v>
      </c>
      <c r="C8" s="87">
        <v>49424</v>
      </c>
      <c r="D8" s="87">
        <v>50633</v>
      </c>
      <c r="E8" s="87">
        <v>50469</v>
      </c>
      <c r="F8" s="226">
        <v>50554</v>
      </c>
      <c r="G8" s="222">
        <f t="shared" si="0"/>
        <v>-2.5634106853750676</v>
      </c>
      <c r="H8" s="219">
        <f t="shared" si="1"/>
        <v>0.16842021835185955</v>
      </c>
      <c r="I8" s="206"/>
    </row>
    <row r="9" spans="1:12" s="205" customFormat="1" x14ac:dyDescent="0.2">
      <c r="A9" s="197" t="s">
        <v>54</v>
      </c>
      <c r="B9" s="87">
        <v>51666</v>
      </c>
      <c r="C9" s="87">
        <v>49415</v>
      </c>
      <c r="D9" s="87">
        <v>50336</v>
      </c>
      <c r="E9" s="87">
        <v>50373</v>
      </c>
      <c r="F9" s="226">
        <v>50823</v>
      </c>
      <c r="G9" s="222">
        <f t="shared" si="0"/>
        <v>-1.6316339565671814</v>
      </c>
      <c r="H9" s="219">
        <f t="shared" si="1"/>
        <v>0.89333571556190816</v>
      </c>
      <c r="I9" s="206"/>
    </row>
    <row r="10" spans="1:12" s="205" customFormat="1" x14ac:dyDescent="0.2">
      <c r="A10" s="197" t="s">
        <v>55</v>
      </c>
      <c r="B10" s="87">
        <v>52715</v>
      </c>
      <c r="C10" s="87">
        <v>49387</v>
      </c>
      <c r="D10" s="87">
        <v>51107</v>
      </c>
      <c r="E10" s="87">
        <v>49403</v>
      </c>
      <c r="F10" s="226">
        <v>51021</v>
      </c>
      <c r="G10" s="222">
        <f t="shared" si="0"/>
        <v>-3.2135065920515982</v>
      </c>
      <c r="H10" s="219">
        <f t="shared" si="1"/>
        <v>3.2751047507236404</v>
      </c>
      <c r="I10" s="206"/>
      <c r="J10" s="212"/>
    </row>
    <row r="11" spans="1:12" s="205" customFormat="1" x14ac:dyDescent="0.2">
      <c r="A11" s="197" t="s">
        <v>56</v>
      </c>
      <c r="B11" s="87">
        <v>52082</v>
      </c>
      <c r="C11" s="87">
        <v>49434</v>
      </c>
      <c r="D11" s="87">
        <v>50671</v>
      </c>
      <c r="E11" s="87">
        <v>49320</v>
      </c>
      <c r="F11" s="226">
        <v>50957</v>
      </c>
      <c r="G11" s="222">
        <f t="shared" si="0"/>
        <v>-2.1600552974156138</v>
      </c>
      <c r="H11" s="219">
        <f t="shared" si="1"/>
        <v>3.319140308191403</v>
      </c>
      <c r="I11" s="206"/>
    </row>
    <row r="12" spans="1:12" s="205" customFormat="1" x14ac:dyDescent="0.2">
      <c r="A12" s="197" t="s">
        <v>57</v>
      </c>
      <c r="B12" s="87">
        <v>51085</v>
      </c>
      <c r="C12" s="87">
        <v>49546</v>
      </c>
      <c r="D12" s="87">
        <v>50574</v>
      </c>
      <c r="E12" s="87">
        <v>49231</v>
      </c>
      <c r="F12" s="226">
        <v>50677</v>
      </c>
      <c r="G12" s="222">
        <f t="shared" si="0"/>
        <v>-0.79866888519134782</v>
      </c>
      <c r="H12" s="219">
        <f t="shared" si="1"/>
        <v>2.9371737319981315</v>
      </c>
    </row>
    <row r="13" spans="1:12" s="205" customFormat="1" x14ac:dyDescent="0.2">
      <c r="A13" s="197" t="s">
        <v>58</v>
      </c>
      <c r="B13" s="87">
        <v>50245</v>
      </c>
      <c r="C13" s="87">
        <v>49890</v>
      </c>
      <c r="D13" s="87">
        <v>49789</v>
      </c>
      <c r="E13" s="87">
        <v>50486</v>
      </c>
      <c r="F13" s="211">
        <v>50637</v>
      </c>
      <c r="G13" s="222">
        <f t="shared" si="0"/>
        <v>0.78017713205294059</v>
      </c>
      <c r="H13" s="219">
        <f t="shared" si="1"/>
        <v>0.29909281781087826</v>
      </c>
      <c r="I13" s="206"/>
    </row>
    <row r="14" spans="1:12" s="205" customFormat="1" x14ac:dyDescent="0.2">
      <c r="A14" s="157" t="s">
        <v>59</v>
      </c>
      <c r="B14" s="133">
        <v>50102</v>
      </c>
      <c r="C14" s="133">
        <v>49851</v>
      </c>
      <c r="D14" s="133">
        <v>50605</v>
      </c>
      <c r="E14" s="133">
        <v>50522</v>
      </c>
      <c r="F14" s="210">
        <v>50625</v>
      </c>
      <c r="G14" s="222">
        <f t="shared" si="0"/>
        <v>1.0438705041714902</v>
      </c>
      <c r="H14" s="219">
        <f t="shared" si="1"/>
        <v>0.2038715806975179</v>
      </c>
      <c r="I14" s="206"/>
      <c r="J14" s="244"/>
      <c r="K14" s="212"/>
    </row>
    <row r="15" spans="1:12" s="205" customFormat="1" x14ac:dyDescent="0.2">
      <c r="A15" s="197" t="s">
        <v>60</v>
      </c>
      <c r="B15" s="87">
        <v>50425</v>
      </c>
      <c r="C15" s="87">
        <v>50191</v>
      </c>
      <c r="D15" s="87">
        <v>50083</v>
      </c>
      <c r="E15" s="87">
        <v>50521</v>
      </c>
      <c r="F15" s="211"/>
      <c r="G15" s="207"/>
      <c r="H15" s="221"/>
      <c r="I15" s="206"/>
      <c r="K15" s="45"/>
    </row>
    <row r="16" spans="1:12" s="205" customFormat="1" x14ac:dyDescent="0.2">
      <c r="A16" s="209" t="s">
        <v>67</v>
      </c>
      <c r="B16" s="208">
        <f>AVERAGE(B4:B15)</f>
        <v>51690.083333333336</v>
      </c>
      <c r="C16" s="208">
        <f>AVERAGE(C4:C15)</f>
        <v>49794.75</v>
      </c>
      <c r="D16" s="208">
        <f>AVERAGE(D4:D15)</f>
        <v>50485.833333333336</v>
      </c>
      <c r="E16" s="208">
        <f>AVERAGE(E4:E15)</f>
        <v>50067.25</v>
      </c>
      <c r="F16" s="211"/>
      <c r="G16" s="207"/>
      <c r="H16" s="221"/>
      <c r="I16" s="206"/>
      <c r="K16" s="45"/>
    </row>
    <row r="17" spans="1:9" s="205" customFormat="1" x14ac:dyDescent="0.2">
      <c r="A17" s="158" t="s">
        <v>129</v>
      </c>
      <c r="B17" s="204">
        <f>SUM(B4:B14)/11</f>
        <v>51805.090909090912</v>
      </c>
      <c r="C17" s="204">
        <f t="shared" ref="C17:F17" si="2">SUM(C4:C14)/11</f>
        <v>49758.727272727272</v>
      </c>
      <c r="D17" s="204">
        <f t="shared" si="2"/>
        <v>50522.454545454544</v>
      </c>
      <c r="E17" s="204">
        <f t="shared" si="2"/>
        <v>50026</v>
      </c>
      <c r="F17" s="204">
        <f t="shared" si="2"/>
        <v>50635.454545454544</v>
      </c>
      <c r="G17" s="203">
        <f>((F17-B17)/B17)*100</f>
        <v>-2.2577633647798816</v>
      </c>
      <c r="H17" s="203">
        <f>(F17-E17)/E17*100</f>
        <v>1.2182755876035345</v>
      </c>
      <c r="I17" s="202"/>
    </row>
    <row r="18" spans="1:9" ht="25.5" customHeight="1" x14ac:dyDescent="0.2">
      <c r="A18" s="280" t="s">
        <v>35</v>
      </c>
      <c r="B18" s="304"/>
      <c r="C18" s="304"/>
      <c r="D18" s="304"/>
      <c r="E18" s="304"/>
      <c r="F18" s="305"/>
      <c r="G18" s="305"/>
      <c r="H18" s="305"/>
    </row>
    <row r="19" spans="1:9" ht="25.5" customHeight="1" x14ac:dyDescent="0.2">
      <c r="A19" s="280" t="s">
        <v>36</v>
      </c>
      <c r="B19" s="304"/>
      <c r="C19" s="304"/>
      <c r="D19" s="304"/>
      <c r="E19" s="304"/>
      <c r="F19" s="305"/>
      <c r="G19" s="305"/>
      <c r="H19" s="305"/>
    </row>
    <row r="20" spans="1:9" ht="25.5" customHeight="1" x14ac:dyDescent="0.2">
      <c r="A20" s="280" t="s">
        <v>38</v>
      </c>
      <c r="B20" s="304"/>
      <c r="C20" s="304"/>
      <c r="D20" s="304"/>
      <c r="E20" s="304"/>
      <c r="F20" s="305"/>
      <c r="G20" s="305"/>
      <c r="H20" s="305"/>
    </row>
  </sheetData>
  <mergeCells count="11">
    <mergeCell ref="A18:H18"/>
    <mergeCell ref="A19:H19"/>
    <mergeCell ref="A20:H20"/>
    <mergeCell ref="A1:H1"/>
    <mergeCell ref="A2:A3"/>
    <mergeCell ref="B2:B3"/>
    <mergeCell ref="C2:C3"/>
    <mergeCell ref="D2:D3"/>
    <mergeCell ref="E2:E3"/>
    <mergeCell ref="F2:F3"/>
    <mergeCell ref="G2:H2"/>
  </mergeCells>
  <pageMargins left="0.75" right="0.75" top="1" bottom="1" header="0.5" footer="0.5"/>
  <pageSetup orientation="landscape" r:id="rId1"/>
  <headerFooter alignWithMargins="0"/>
  <ignoredErrors>
    <ignoredError sqref="B16:F16 B17:F17"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60"/>
  <sheetViews>
    <sheetView zoomScaleNormal="100" workbookViewId="0">
      <selection activeCell="J31" sqref="J31"/>
    </sheetView>
  </sheetViews>
  <sheetFormatPr defaultRowHeight="12.75" x14ac:dyDescent="0.2"/>
  <cols>
    <col min="1" max="1" width="6.5703125" style="6" customWidth="1"/>
    <col min="2" max="2" width="25" style="6" customWidth="1"/>
    <col min="3" max="3" width="8.5703125" style="6" customWidth="1"/>
    <col min="4" max="4" width="8.42578125" style="63" customWidth="1"/>
    <col min="5" max="5" width="10.5703125" style="6" bestFit="1" customWidth="1"/>
    <col min="6" max="6" width="9.140625" style="6" customWidth="1"/>
    <col min="7" max="7" width="9" style="6" customWidth="1"/>
    <col min="8" max="8" width="8.85546875" style="6" customWidth="1"/>
    <col min="9" max="9" width="8.28515625" style="6" customWidth="1"/>
    <col min="10" max="12" width="9.140625" style="6"/>
    <col min="13" max="13" width="21.140625" style="6" customWidth="1"/>
    <col min="14" max="16384" width="9.140625" style="6"/>
  </cols>
  <sheetData>
    <row r="1" spans="1:15" x14ac:dyDescent="0.2">
      <c r="A1" s="258" t="s">
        <v>128</v>
      </c>
      <c r="B1" s="258"/>
      <c r="C1" s="258"/>
      <c r="D1" s="258"/>
      <c r="E1" s="258"/>
      <c r="F1" s="258"/>
      <c r="G1" s="317"/>
      <c r="H1" s="317"/>
      <c r="I1" s="317"/>
    </row>
    <row r="2" spans="1:15" x14ac:dyDescent="0.2">
      <c r="A2" s="264" t="s">
        <v>125</v>
      </c>
      <c r="B2" s="264"/>
      <c r="C2" s="264"/>
      <c r="D2" s="264"/>
      <c r="E2" s="264"/>
      <c r="F2" s="264"/>
      <c r="G2" s="312"/>
      <c r="H2" s="312"/>
      <c r="I2" s="312"/>
    </row>
    <row r="3" spans="1:15" ht="12.75" customHeight="1" x14ac:dyDescent="0.2">
      <c r="A3" s="318" t="s">
        <v>88</v>
      </c>
      <c r="B3" s="320"/>
      <c r="C3" s="322">
        <v>2012</v>
      </c>
      <c r="D3" s="322">
        <v>2013</v>
      </c>
      <c r="E3" s="323">
        <v>2014</v>
      </c>
      <c r="F3" s="318">
        <v>2015</v>
      </c>
      <c r="G3" s="324">
        <v>2016</v>
      </c>
      <c r="H3" s="325" t="s">
        <v>94</v>
      </c>
      <c r="I3" s="325"/>
    </row>
    <row r="4" spans="1:15" ht="25.5" x14ac:dyDescent="0.2">
      <c r="A4" s="319"/>
      <c r="B4" s="321"/>
      <c r="C4" s="323"/>
      <c r="D4" s="323"/>
      <c r="E4" s="323"/>
      <c r="F4" s="319"/>
      <c r="G4" s="319"/>
      <c r="H4" s="154" t="s">
        <v>65</v>
      </c>
      <c r="I4" s="154" t="s">
        <v>66</v>
      </c>
    </row>
    <row r="5" spans="1:15" ht="12.75" customHeight="1" x14ac:dyDescent="0.2">
      <c r="A5" s="190">
        <v>1</v>
      </c>
      <c r="B5" s="1" t="s">
        <v>12</v>
      </c>
      <c r="C5" s="141">
        <v>10616</v>
      </c>
      <c r="D5" s="141">
        <v>11099</v>
      </c>
      <c r="E5" s="141">
        <v>11661</v>
      </c>
      <c r="F5" s="141">
        <v>10692</v>
      </c>
      <c r="G5" s="141">
        <v>10887</v>
      </c>
      <c r="H5" s="198">
        <f t="shared" ref="H5" si="0">((G5-C5)/C5)*100</f>
        <v>2.5527505651846272</v>
      </c>
      <c r="I5" s="199">
        <f t="shared" ref="I5" si="1">((G5-F5)/F5)*100</f>
        <v>1.8237934904601572</v>
      </c>
      <c r="M5" s="4"/>
    </row>
    <row r="6" spans="1:15" ht="12.75" customHeight="1" x14ac:dyDescent="0.2">
      <c r="A6" s="192">
        <v>2</v>
      </c>
      <c r="B6" s="127" t="s">
        <v>13</v>
      </c>
      <c r="C6" s="141">
        <v>9283</v>
      </c>
      <c r="D6" s="141">
        <v>9595</v>
      </c>
      <c r="E6" s="141">
        <v>9774</v>
      </c>
      <c r="F6" s="141">
        <v>10314</v>
      </c>
      <c r="G6" s="141">
        <v>10746</v>
      </c>
      <c r="H6" s="198">
        <f>((G6-C6)/C6)*100</f>
        <v>15.759991382096306</v>
      </c>
      <c r="I6" s="199">
        <f>((G6-F6)/F6)*100</f>
        <v>4.1884816753926701</v>
      </c>
      <c r="M6" s="4"/>
    </row>
    <row r="7" spans="1:15" ht="12.75" customHeight="1" x14ac:dyDescent="0.2">
      <c r="A7" s="5">
        <v>3</v>
      </c>
      <c r="B7" s="2" t="s">
        <v>14</v>
      </c>
      <c r="C7" s="141">
        <v>8824</v>
      </c>
      <c r="D7" s="141">
        <v>9085</v>
      </c>
      <c r="E7" s="141">
        <v>8800</v>
      </c>
      <c r="F7" s="141">
        <v>7483</v>
      </c>
      <c r="G7" s="141">
        <v>6399</v>
      </c>
      <c r="H7" s="198">
        <f t="shared" ref="H7:H16" si="2">((G7-C7)/C7)*100</f>
        <v>-27.481867633726203</v>
      </c>
      <c r="I7" s="199">
        <f t="shared" ref="I7:I17" si="3">((G7-F7)/F7)*100</f>
        <v>-14.486168648937593</v>
      </c>
      <c r="M7" s="3"/>
    </row>
    <row r="8" spans="1:15" ht="12.75" customHeight="1" x14ac:dyDescent="0.2">
      <c r="A8" s="189">
        <v>4</v>
      </c>
      <c r="B8" s="4" t="s">
        <v>16</v>
      </c>
      <c r="C8" s="141">
        <v>2115</v>
      </c>
      <c r="D8" s="141">
        <v>2633</v>
      </c>
      <c r="E8" s="141">
        <v>3066</v>
      </c>
      <c r="F8" s="141">
        <v>3097</v>
      </c>
      <c r="G8" s="141">
        <v>3959</v>
      </c>
      <c r="H8" s="198">
        <f>((G8-C8)/C8)*100</f>
        <v>87.186761229314428</v>
      </c>
      <c r="I8" s="199">
        <f>((G8-F8)/F8)*100</f>
        <v>27.833387148853728</v>
      </c>
      <c r="M8" s="4"/>
    </row>
    <row r="9" spans="1:15" ht="12.75" customHeight="1" x14ac:dyDescent="0.2">
      <c r="A9" s="189">
        <v>5</v>
      </c>
      <c r="B9" s="3" t="s">
        <v>15</v>
      </c>
      <c r="C9" s="141">
        <v>4750</v>
      </c>
      <c r="D9" s="141">
        <v>3987</v>
      </c>
      <c r="E9" s="141">
        <v>3550</v>
      </c>
      <c r="F9" s="141">
        <v>3293</v>
      </c>
      <c r="G9" s="141">
        <v>3765</v>
      </c>
      <c r="H9" s="198">
        <f t="shared" si="2"/>
        <v>-20.736842105263158</v>
      </c>
      <c r="I9" s="199">
        <f t="shared" si="3"/>
        <v>14.333434558153661</v>
      </c>
      <c r="M9" s="4"/>
    </row>
    <row r="10" spans="1:15" ht="12.75" customHeight="1" x14ac:dyDescent="0.2">
      <c r="A10" s="5">
        <v>6</v>
      </c>
      <c r="B10" s="4" t="s">
        <v>17</v>
      </c>
      <c r="C10" s="141">
        <v>2703</v>
      </c>
      <c r="D10" s="141">
        <v>2724</v>
      </c>
      <c r="E10" s="141">
        <v>2855</v>
      </c>
      <c r="F10" s="141">
        <v>3231</v>
      </c>
      <c r="G10" s="141">
        <v>3291</v>
      </c>
      <c r="H10" s="198">
        <f t="shared" si="2"/>
        <v>21.753607103218648</v>
      </c>
      <c r="I10" s="199">
        <f t="shared" si="3"/>
        <v>1.8570102135561743</v>
      </c>
      <c r="M10" s="4"/>
    </row>
    <row r="11" spans="1:15" ht="12.75" customHeight="1" x14ac:dyDescent="0.2">
      <c r="A11" s="5">
        <v>7</v>
      </c>
      <c r="B11" s="4" t="s">
        <v>18</v>
      </c>
      <c r="C11" s="141">
        <v>1575</v>
      </c>
      <c r="D11" s="141">
        <v>1770</v>
      </c>
      <c r="E11" s="141">
        <v>2182</v>
      </c>
      <c r="F11" s="141">
        <v>2769</v>
      </c>
      <c r="G11" s="141">
        <v>3075</v>
      </c>
      <c r="H11" s="198">
        <f t="shared" si="2"/>
        <v>95.238095238095227</v>
      </c>
      <c r="I11" s="199">
        <f t="shared" si="3"/>
        <v>11.05092091007584</v>
      </c>
      <c r="M11" s="127"/>
    </row>
    <row r="12" spans="1:15" s="30" customFormat="1" ht="12.75" customHeight="1" x14ac:dyDescent="0.2">
      <c r="A12" s="5">
        <v>8</v>
      </c>
      <c r="B12" s="4" t="s">
        <v>19</v>
      </c>
      <c r="C12" s="141">
        <v>1090</v>
      </c>
      <c r="D12" s="141">
        <v>1102</v>
      </c>
      <c r="E12" s="141">
        <v>1719</v>
      </c>
      <c r="F12" s="141">
        <v>2394</v>
      </c>
      <c r="G12" s="141">
        <v>2736</v>
      </c>
      <c r="H12" s="198">
        <f t="shared" si="2"/>
        <v>151.00917431192659</v>
      </c>
      <c r="I12" s="199">
        <f t="shared" si="3"/>
        <v>14.285714285714285</v>
      </c>
      <c r="M12" s="4"/>
      <c r="N12" s="6"/>
      <c r="O12" s="6"/>
    </row>
    <row r="13" spans="1:15" ht="12.75" customHeight="1" x14ac:dyDescent="0.2">
      <c r="A13" s="152">
        <v>9</v>
      </c>
      <c r="B13" s="4" t="s">
        <v>22</v>
      </c>
      <c r="C13" s="141">
        <v>1099</v>
      </c>
      <c r="D13" s="141">
        <v>1142</v>
      </c>
      <c r="E13" s="141">
        <v>1199</v>
      </c>
      <c r="F13" s="141">
        <v>1653</v>
      </c>
      <c r="G13" s="141">
        <v>1939</v>
      </c>
      <c r="H13" s="198">
        <f t="shared" si="2"/>
        <v>76.433121019108285</v>
      </c>
      <c r="I13" s="199">
        <f t="shared" si="3"/>
        <v>17.301875378100423</v>
      </c>
      <c r="M13" s="1"/>
      <c r="N13" s="30"/>
    </row>
    <row r="14" spans="1:15" ht="12.75" customHeight="1" x14ac:dyDescent="0.2">
      <c r="A14" s="5">
        <v>10</v>
      </c>
      <c r="B14" s="4" t="s">
        <v>21</v>
      </c>
      <c r="C14" s="141">
        <v>2565</v>
      </c>
      <c r="D14" s="141">
        <v>2468</v>
      </c>
      <c r="E14" s="141">
        <v>1895</v>
      </c>
      <c r="F14" s="141">
        <v>1860</v>
      </c>
      <c r="G14" s="141">
        <v>1479</v>
      </c>
      <c r="H14" s="198">
        <f>((G14-C14)/C14)*100</f>
        <v>-42.33918128654971</v>
      </c>
      <c r="I14" s="199">
        <f>((G14-F14)/F14)*100</f>
        <v>-20.483870967741936</v>
      </c>
      <c r="M14" s="2"/>
    </row>
    <row r="15" spans="1:15" ht="12.75" customHeight="1" x14ac:dyDescent="0.2">
      <c r="A15" s="240">
        <v>11</v>
      </c>
      <c r="B15" s="4" t="s">
        <v>23</v>
      </c>
      <c r="C15" s="141">
        <v>1051</v>
      </c>
      <c r="D15" s="141">
        <v>1122</v>
      </c>
      <c r="E15" s="141">
        <v>1097</v>
      </c>
      <c r="F15" s="141">
        <v>1237</v>
      </c>
      <c r="G15" s="141">
        <v>1300</v>
      </c>
      <c r="H15" s="198">
        <f>((G15-C15)/C15)*100</f>
        <v>23.69172216936251</v>
      </c>
      <c r="I15" s="199">
        <f t="shared" ref="I15" si="4">((G15-F15)/F15)*100</f>
        <v>5.0929668552950691</v>
      </c>
      <c r="M15" s="4"/>
    </row>
    <row r="16" spans="1:15" ht="12.75" customHeight="1" x14ac:dyDescent="0.2">
      <c r="A16" s="5">
        <v>12</v>
      </c>
      <c r="B16" s="4" t="s">
        <v>20</v>
      </c>
      <c r="C16" s="174">
        <f t="shared" ref="C16:E16" si="5">SUM(C17:C18)</f>
        <v>3164</v>
      </c>
      <c r="D16" s="174">
        <f t="shared" si="5"/>
        <v>3124</v>
      </c>
      <c r="E16" s="174">
        <f t="shared" si="5"/>
        <v>2807</v>
      </c>
      <c r="F16" s="174">
        <f>SUM(F17:F18)</f>
        <v>2499</v>
      </c>
      <c r="G16" s="174">
        <f>SUM(G17:G18)</f>
        <v>1049</v>
      </c>
      <c r="H16" s="165">
        <f t="shared" si="2"/>
        <v>-66.845764854614416</v>
      </c>
      <c r="I16" s="166">
        <f t="shared" si="3"/>
        <v>-58.023209283713484</v>
      </c>
      <c r="M16" s="4"/>
    </row>
    <row r="17" spans="1:13" ht="12.75" customHeight="1" x14ac:dyDescent="0.2">
      <c r="A17" s="5"/>
      <c r="B17" s="189" t="s">
        <v>109</v>
      </c>
      <c r="C17" s="141">
        <v>1857</v>
      </c>
      <c r="D17" s="141">
        <v>1988</v>
      </c>
      <c r="E17" s="141">
        <v>1991</v>
      </c>
      <c r="F17" s="141">
        <v>2499</v>
      </c>
      <c r="G17" s="141">
        <v>1049</v>
      </c>
      <c r="H17" s="167" t="s">
        <v>89</v>
      </c>
      <c r="I17" s="199">
        <f t="shared" si="3"/>
        <v>-58.023209283713484</v>
      </c>
      <c r="M17" s="4"/>
    </row>
    <row r="18" spans="1:13" ht="12.75" customHeight="1" x14ac:dyDescent="0.2">
      <c r="A18" s="5"/>
      <c r="B18" s="189" t="s">
        <v>110</v>
      </c>
      <c r="C18" s="141">
        <v>1307</v>
      </c>
      <c r="D18" s="141">
        <v>1136</v>
      </c>
      <c r="E18" s="141">
        <v>816</v>
      </c>
      <c r="F18" s="143" t="s">
        <v>89</v>
      </c>
      <c r="G18" s="143" t="s">
        <v>89</v>
      </c>
      <c r="H18" s="167" t="s">
        <v>89</v>
      </c>
      <c r="I18" s="167" t="s">
        <v>89</v>
      </c>
      <c r="M18" s="231"/>
    </row>
    <row r="19" spans="1:13" ht="12.75" customHeight="1" x14ac:dyDescent="0.2">
      <c r="A19" s="5">
        <v>13</v>
      </c>
      <c r="B19" s="4" t="s">
        <v>111</v>
      </c>
      <c r="C19" s="141">
        <v>1267</v>
      </c>
      <c r="D19" s="143" t="s">
        <v>89</v>
      </c>
      <c r="E19" s="143" t="s">
        <v>89</v>
      </c>
      <c r="F19" s="143" t="s">
        <v>89</v>
      </c>
      <c r="G19" s="143" t="s">
        <v>89</v>
      </c>
      <c r="H19" s="167" t="s">
        <v>89</v>
      </c>
      <c r="I19" s="167" t="s">
        <v>89</v>
      </c>
    </row>
    <row r="20" spans="1:13" x14ac:dyDescent="0.2">
      <c r="A20" s="67"/>
      <c r="B20" s="67" t="s">
        <v>7</v>
      </c>
      <c r="C20" s="245">
        <f>SUM(C19:C19)+SUM(C5:C16)</f>
        <v>50102</v>
      </c>
      <c r="D20" s="245">
        <f>SUM(D19:D19)+SUM(D5:D16)</f>
        <v>49851</v>
      </c>
      <c r="E20" s="245">
        <f>SUM(E19:E19)+SUM(E5:E16)</f>
        <v>50605</v>
      </c>
      <c r="F20" s="245">
        <f>SUM(F19:F19)+SUM(F5:F16)</f>
        <v>50522</v>
      </c>
      <c r="G20" s="245">
        <f>SUM(G19:G19)+SUM(G5:G16)</f>
        <v>50625</v>
      </c>
      <c r="H20" s="169">
        <f>((G20-C20)/C20)*100</f>
        <v>1.0438705041714902</v>
      </c>
      <c r="I20" s="168">
        <f>((G20-F20)/F20)*100</f>
        <v>0.2038715806975179</v>
      </c>
    </row>
    <row r="21" spans="1:13" ht="25.5" customHeight="1" x14ac:dyDescent="0.2">
      <c r="A21" s="274" t="s">
        <v>35</v>
      </c>
      <c r="B21" s="274"/>
      <c r="C21" s="274"/>
      <c r="D21" s="274"/>
      <c r="E21" s="274"/>
      <c r="F21" s="274"/>
      <c r="G21" s="274"/>
      <c r="H21" s="274"/>
      <c r="I21" s="274"/>
    </row>
    <row r="22" spans="1:13" ht="25.5" customHeight="1" x14ac:dyDescent="0.2">
      <c r="A22" s="316" t="s">
        <v>36</v>
      </c>
      <c r="B22" s="316"/>
      <c r="C22" s="316"/>
      <c r="D22" s="316"/>
      <c r="E22" s="316"/>
      <c r="F22" s="316"/>
      <c r="G22" s="316"/>
      <c r="H22" s="316"/>
      <c r="I22" s="316"/>
    </row>
    <row r="23" spans="1:13" ht="51" customHeight="1" x14ac:dyDescent="0.2">
      <c r="A23" s="316" t="s">
        <v>97</v>
      </c>
      <c r="B23" s="316"/>
      <c r="C23" s="316"/>
      <c r="D23" s="316"/>
      <c r="E23" s="316"/>
      <c r="F23" s="316"/>
      <c r="G23" s="316"/>
      <c r="H23" s="316"/>
      <c r="I23" s="316"/>
    </row>
    <row r="24" spans="1:13" x14ac:dyDescent="0.2">
      <c r="A24" s="316" t="s">
        <v>98</v>
      </c>
      <c r="B24" s="316"/>
      <c r="C24" s="316"/>
      <c r="D24" s="316"/>
      <c r="E24" s="316"/>
      <c r="F24" s="316"/>
      <c r="G24" s="316"/>
      <c r="H24" s="316"/>
      <c r="I24" s="316"/>
    </row>
    <row r="25" spans="1:13" ht="12.75" customHeight="1" x14ac:dyDescent="0.2">
      <c r="A25" s="316" t="s">
        <v>99</v>
      </c>
      <c r="B25" s="316"/>
      <c r="C25" s="316"/>
      <c r="D25" s="316"/>
      <c r="E25" s="316"/>
      <c r="F25" s="316"/>
      <c r="G25" s="316"/>
      <c r="H25" s="316"/>
      <c r="I25" s="316"/>
    </row>
    <row r="26" spans="1:13" x14ac:dyDescent="0.2">
      <c r="A26" s="316" t="s">
        <v>38</v>
      </c>
      <c r="B26" s="316"/>
      <c r="C26" s="316"/>
      <c r="D26" s="316"/>
      <c r="E26" s="316"/>
      <c r="F26" s="316"/>
      <c r="G26" s="316"/>
      <c r="H26" s="316"/>
      <c r="I26" s="316"/>
    </row>
    <row r="27" spans="1:13" x14ac:dyDescent="0.2">
      <c r="B27" s="30"/>
      <c r="C27" s="18"/>
      <c r="D27" s="46"/>
      <c r="E27" s="18"/>
      <c r="G27" s="47"/>
    </row>
    <row r="28" spans="1:13" x14ac:dyDescent="0.2">
      <c r="D28" s="48"/>
      <c r="G28" s="47"/>
    </row>
    <row r="29" spans="1:13" ht="15" x14ac:dyDescent="0.25">
      <c r="A29" s="49"/>
      <c r="B29" s="4"/>
      <c r="C29" s="50"/>
      <c r="D29" s="51"/>
      <c r="E29" s="52"/>
      <c r="F29" s="53"/>
      <c r="G29" s="53"/>
      <c r="H29" s="54"/>
      <c r="I29" s="54"/>
    </row>
    <row r="30" spans="1:13" x14ac:dyDescent="0.2">
      <c r="A30" s="49"/>
      <c r="B30" s="4"/>
      <c r="C30" s="55"/>
      <c r="D30" s="55"/>
      <c r="E30" s="55"/>
      <c r="F30" s="56"/>
      <c r="G30" s="56"/>
      <c r="H30" s="57"/>
      <c r="I30" s="57"/>
    </row>
    <row r="31" spans="1:13" ht="15" x14ac:dyDescent="0.25">
      <c r="A31" s="49"/>
      <c r="B31" s="5"/>
      <c r="C31" s="58"/>
      <c r="D31" s="59"/>
      <c r="E31" s="60"/>
      <c r="F31" s="53"/>
      <c r="G31" s="53"/>
      <c r="H31" s="54"/>
      <c r="I31" s="54"/>
    </row>
    <row r="32" spans="1:13" x14ac:dyDescent="0.2">
      <c r="A32" s="49"/>
      <c r="D32" s="6"/>
    </row>
    <row r="33" spans="1:4" x14ac:dyDescent="0.2">
      <c r="A33" s="49"/>
      <c r="D33" s="6"/>
    </row>
    <row r="34" spans="1:4" x14ac:dyDescent="0.2">
      <c r="A34" s="49"/>
      <c r="D34" s="6"/>
    </row>
    <row r="35" spans="1:4" x14ac:dyDescent="0.2">
      <c r="A35" s="49"/>
      <c r="D35" s="6"/>
    </row>
    <row r="36" spans="1:4" x14ac:dyDescent="0.2">
      <c r="A36" s="49"/>
      <c r="D36" s="6"/>
    </row>
    <row r="37" spans="1:4" x14ac:dyDescent="0.2">
      <c r="A37" s="49"/>
      <c r="D37" s="6"/>
    </row>
    <row r="38" spans="1:4" x14ac:dyDescent="0.2">
      <c r="A38" s="49"/>
      <c r="D38" s="6"/>
    </row>
    <row r="39" spans="1:4" x14ac:dyDescent="0.2">
      <c r="A39" s="49"/>
      <c r="D39" s="6"/>
    </row>
    <row r="40" spans="1:4" x14ac:dyDescent="0.2">
      <c r="A40" s="61"/>
      <c r="D40" s="6"/>
    </row>
    <row r="41" spans="1:4" x14ac:dyDescent="0.2">
      <c r="A41" s="62"/>
      <c r="D41" s="6"/>
    </row>
    <row r="42" spans="1:4" x14ac:dyDescent="0.2">
      <c r="A42" s="8"/>
      <c r="D42" s="6"/>
    </row>
    <row r="43" spans="1:4" x14ac:dyDescent="0.2">
      <c r="A43" s="8"/>
      <c r="D43" s="6"/>
    </row>
    <row r="44" spans="1:4" x14ac:dyDescent="0.2">
      <c r="A44" s="8"/>
      <c r="D44" s="6"/>
    </row>
    <row r="45" spans="1:4" x14ac:dyDescent="0.2">
      <c r="D45" s="6"/>
    </row>
    <row r="46" spans="1:4" x14ac:dyDescent="0.2">
      <c r="D46" s="6"/>
    </row>
    <row r="47" spans="1:4" x14ac:dyDescent="0.2">
      <c r="D47" s="6"/>
    </row>
    <row r="48" spans="1:4" x14ac:dyDescent="0.2">
      <c r="D48" s="6"/>
    </row>
    <row r="49" spans="4:4" x14ac:dyDescent="0.2">
      <c r="D49" s="6"/>
    </row>
    <row r="50" spans="4:4" x14ac:dyDescent="0.2">
      <c r="D50" s="6"/>
    </row>
    <row r="51" spans="4:4" x14ac:dyDescent="0.2">
      <c r="D51" s="6"/>
    </row>
    <row r="52" spans="4:4" x14ac:dyDescent="0.2">
      <c r="D52" s="6"/>
    </row>
    <row r="53" spans="4:4" x14ac:dyDescent="0.2">
      <c r="D53" s="6"/>
    </row>
    <row r="54" spans="4:4" x14ac:dyDescent="0.2">
      <c r="D54" s="6"/>
    </row>
    <row r="55" spans="4:4" x14ac:dyDescent="0.2">
      <c r="D55" s="6"/>
    </row>
    <row r="56" spans="4:4" x14ac:dyDescent="0.2">
      <c r="D56" s="6"/>
    </row>
    <row r="57" spans="4:4" x14ac:dyDescent="0.2">
      <c r="D57" s="6"/>
    </row>
    <row r="58" spans="4:4" x14ac:dyDescent="0.2">
      <c r="D58" s="6"/>
    </row>
    <row r="59" spans="4:4" x14ac:dyDescent="0.2">
      <c r="D59" s="6"/>
    </row>
    <row r="60" spans="4:4" x14ac:dyDescent="0.2">
      <c r="D60" s="6"/>
    </row>
  </sheetData>
  <sortState ref="M5:N16">
    <sortCondition descending="1" ref="N5:N16"/>
  </sortState>
  <mergeCells count="16">
    <mergeCell ref="A1:I1"/>
    <mergeCell ref="A2:I2"/>
    <mergeCell ref="A3:A4"/>
    <mergeCell ref="B3:B4"/>
    <mergeCell ref="C3:C4"/>
    <mergeCell ref="D3:D4"/>
    <mergeCell ref="E3:E4"/>
    <mergeCell ref="F3:F4"/>
    <mergeCell ref="G3:G4"/>
    <mergeCell ref="H3:I3"/>
    <mergeCell ref="A25:I25"/>
    <mergeCell ref="A26:I26"/>
    <mergeCell ref="A21:I21"/>
    <mergeCell ref="A22:I22"/>
    <mergeCell ref="A23:I23"/>
    <mergeCell ref="A24:I24"/>
  </mergeCells>
  <pageMargins left="0.75" right="0.75" top="1" bottom="1" header="0.5" footer="0.5"/>
  <pageSetup orientation="landscape" horizontalDpi="4294967295" verticalDpi="4294967295" r:id="rId1"/>
  <headerFooter alignWithMargins="0"/>
  <ignoredErrors>
    <ignoredError sqref="C16:E16 C2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workbookViewId="0">
      <selection activeCell="C26" sqref="C26"/>
    </sheetView>
  </sheetViews>
  <sheetFormatPr defaultRowHeight="12.75" x14ac:dyDescent="0.2"/>
  <cols>
    <col min="1" max="1" width="26.42578125" style="6" customWidth="1"/>
    <col min="2" max="2" width="10.7109375" style="6" customWidth="1"/>
    <col min="3" max="3" width="10.42578125" style="6" customWidth="1"/>
    <col min="4" max="4" width="10.7109375" style="6" customWidth="1"/>
    <col min="5" max="5" width="10.5703125" style="6" customWidth="1"/>
    <col min="6" max="6" width="8.42578125" style="6" customWidth="1"/>
    <col min="7" max="7" width="18.140625" style="6" bestFit="1" customWidth="1"/>
    <col min="8" max="8" width="10.28515625" style="6" customWidth="1"/>
    <col min="9" max="9" width="14.85546875" style="6" customWidth="1"/>
    <col min="10" max="10" width="15.7109375" style="6" customWidth="1"/>
    <col min="11" max="11" width="14.85546875" style="6" customWidth="1"/>
    <col min="12" max="12" width="12.85546875" style="6" customWidth="1"/>
    <col min="13" max="16384" width="9.140625" style="6"/>
  </cols>
  <sheetData>
    <row r="1" spans="1:11" ht="25.5" customHeight="1" x14ac:dyDescent="0.2">
      <c r="A1" s="258" t="s">
        <v>24</v>
      </c>
      <c r="B1" s="258"/>
      <c r="C1" s="258"/>
      <c r="D1" s="258"/>
      <c r="E1" s="258"/>
    </row>
    <row r="2" spans="1:11" ht="24.75" customHeight="1" x14ac:dyDescent="0.2">
      <c r="A2" s="259" t="s">
        <v>25</v>
      </c>
      <c r="B2" s="259"/>
      <c r="C2" s="259"/>
      <c r="D2" s="259"/>
      <c r="E2" s="259"/>
    </row>
    <row r="3" spans="1:11" ht="54.75" customHeight="1" x14ac:dyDescent="0.2">
      <c r="A3" s="241"/>
      <c r="B3" s="242" t="s">
        <v>26</v>
      </c>
      <c r="C3" s="242" t="s">
        <v>27</v>
      </c>
      <c r="D3" s="242" t="s">
        <v>28</v>
      </c>
      <c r="E3" s="242" t="s">
        <v>29</v>
      </c>
    </row>
    <row r="4" spans="1:11" x14ac:dyDescent="0.2">
      <c r="A4" s="63" t="s">
        <v>30</v>
      </c>
      <c r="B4" s="121">
        <v>3.6710107739571609</v>
      </c>
      <c r="C4" s="121">
        <v>6.5316240720957621</v>
      </c>
      <c r="D4" s="121">
        <v>-0.16401541349669005</v>
      </c>
      <c r="E4" s="121">
        <v>3.7135059134893718</v>
      </c>
    </row>
    <row r="5" spans="1:11" x14ac:dyDescent="0.2">
      <c r="A5" s="63" t="s">
        <v>31</v>
      </c>
      <c r="B5" s="121">
        <v>3.4538252523799708</v>
      </c>
      <c r="C5" s="121">
        <v>7.7846379093633882</v>
      </c>
      <c r="D5" s="121">
        <v>0.87454824990515745</v>
      </c>
      <c r="E5" s="121">
        <v>3.9402209092180147</v>
      </c>
      <c r="G5" s="8"/>
      <c r="H5" s="8"/>
      <c r="I5" s="8"/>
      <c r="J5" s="8"/>
      <c r="K5" s="8"/>
    </row>
    <row r="6" spans="1:11" x14ac:dyDescent="0.2">
      <c r="A6" s="90" t="s">
        <v>32</v>
      </c>
      <c r="B6" s="122">
        <v>3.345146277369996</v>
      </c>
      <c r="C6" s="122">
        <v>7.8577404709980936</v>
      </c>
      <c r="D6" s="122">
        <v>2.0168135154797513</v>
      </c>
      <c r="E6" s="122">
        <v>4.0537079436532268</v>
      </c>
      <c r="G6" s="8"/>
      <c r="H6" s="8"/>
      <c r="I6" s="8"/>
      <c r="J6" s="8"/>
      <c r="K6" s="8"/>
    </row>
    <row r="7" spans="1:11" x14ac:dyDescent="0.2">
      <c r="A7" s="90" t="s">
        <v>33</v>
      </c>
      <c r="B7" s="122">
        <v>3.1650411907448337</v>
      </c>
      <c r="C7" s="122">
        <v>8.4893184823656131</v>
      </c>
      <c r="D7" s="122">
        <v>0.19476131801740929</v>
      </c>
      <c r="E7" s="122">
        <v>3.8411110197030154</v>
      </c>
      <c r="G7" s="9"/>
      <c r="H7" s="9"/>
      <c r="I7" s="8"/>
      <c r="J7" s="8"/>
      <c r="K7" s="8"/>
    </row>
    <row r="8" spans="1:11" x14ac:dyDescent="0.2">
      <c r="A8" s="90" t="s">
        <v>34</v>
      </c>
      <c r="B8" s="122">
        <v>2.9068920297246099</v>
      </c>
      <c r="C8" s="122">
        <v>9.6209832839003315</v>
      </c>
      <c r="D8" s="122">
        <v>0.38323305732610552</v>
      </c>
      <c r="E8" s="122">
        <v>3.9138522633355253</v>
      </c>
    </row>
    <row r="9" spans="1:11" x14ac:dyDescent="0.2">
      <c r="A9" s="90" t="s">
        <v>100</v>
      </c>
      <c r="B9" s="122">
        <v>2.3826096879100813</v>
      </c>
      <c r="C9" s="122">
        <v>10.156727050681864</v>
      </c>
      <c r="D9" s="122">
        <v>9.5378134562651512E-2</v>
      </c>
      <c r="E9" s="122">
        <v>3.6407168582677367</v>
      </c>
      <c r="F9" s="10"/>
    </row>
    <row r="10" spans="1:11" x14ac:dyDescent="0.2">
      <c r="A10" s="90" t="s">
        <v>105</v>
      </c>
      <c r="B10" s="122">
        <v>2.31472027469577</v>
      </c>
      <c r="C10" s="122">
        <v>10.655682446371028</v>
      </c>
      <c r="D10" s="122">
        <v>0.16842021835185955</v>
      </c>
      <c r="E10" s="122">
        <v>3.71997441996254</v>
      </c>
    </row>
    <row r="11" spans="1:11" x14ac:dyDescent="0.2">
      <c r="A11" s="90" t="s">
        <v>108</v>
      </c>
      <c r="B11" s="122">
        <v>2.2664095281860437</v>
      </c>
      <c r="C11" s="122">
        <v>10.998498498498499</v>
      </c>
      <c r="D11" s="122">
        <v>0.89333571556190816</v>
      </c>
      <c r="E11" s="122">
        <v>3.869280782320208</v>
      </c>
    </row>
    <row r="12" spans="1:11" x14ac:dyDescent="0.2">
      <c r="A12" s="90" t="s">
        <v>112</v>
      </c>
      <c r="B12" s="183">
        <v>2.4146020915003144</v>
      </c>
      <c r="C12" s="183">
        <v>11.309484126455018</v>
      </c>
      <c r="D12" s="183">
        <v>3.2751047507236404</v>
      </c>
      <c r="E12" s="183">
        <v>4.3487691139789613</v>
      </c>
    </row>
    <row r="13" spans="1:11" x14ac:dyDescent="0.2">
      <c r="A13" s="90" t="s">
        <v>114</v>
      </c>
      <c r="B13" s="183">
        <v>2.4645381391513252</v>
      </c>
      <c r="C13" s="183">
        <v>10.951832585474328</v>
      </c>
      <c r="D13" s="183">
        <v>3.319140308191403</v>
      </c>
      <c r="E13" s="183">
        <v>4.3412332780026546</v>
      </c>
    </row>
    <row r="14" spans="1:11" x14ac:dyDescent="0.2">
      <c r="A14" s="90" t="s">
        <v>116</v>
      </c>
      <c r="B14" s="183">
        <v>2.5709062812128982</v>
      </c>
      <c r="C14" s="183">
        <v>10.643772316740181</v>
      </c>
      <c r="D14" s="183">
        <v>2.9087363652982878</v>
      </c>
      <c r="E14" s="183">
        <v>4.3452983192642822</v>
      </c>
    </row>
    <row r="15" spans="1:11" s="7" customFormat="1" x14ac:dyDescent="0.2">
      <c r="A15" s="90" t="s">
        <v>118</v>
      </c>
      <c r="B15" s="183">
        <v>2.6657483515490923</v>
      </c>
      <c r="C15" s="183">
        <v>10.22799527659188</v>
      </c>
      <c r="D15" s="183">
        <v>0.29909281781087826</v>
      </c>
      <c r="E15" s="183">
        <v>3.9914684643235785</v>
      </c>
      <c r="F15" s="237"/>
      <c r="G15" s="6"/>
      <c r="H15" s="6"/>
      <c r="I15" s="6"/>
      <c r="J15" s="6"/>
      <c r="K15" s="6"/>
    </row>
    <row r="16" spans="1:11" x14ac:dyDescent="0.2">
      <c r="A16" s="123" t="s">
        <v>132</v>
      </c>
      <c r="B16" s="232">
        <v>2.2895688654690498</v>
      </c>
      <c r="C16" s="232">
        <v>9.8427676998830087</v>
      </c>
      <c r="D16" s="232">
        <v>0.2038715806975179</v>
      </c>
      <c r="E16" s="232">
        <v>3.6797248803827753</v>
      </c>
    </row>
    <row r="17" spans="1:12" ht="25.5" customHeight="1" x14ac:dyDescent="0.2">
      <c r="A17" s="257" t="s">
        <v>35</v>
      </c>
      <c r="B17" s="257"/>
      <c r="C17" s="257"/>
      <c r="D17" s="257"/>
      <c r="E17" s="257"/>
    </row>
    <row r="18" spans="1:12" ht="25.5" customHeight="1" x14ac:dyDescent="0.2">
      <c r="A18" s="257" t="s">
        <v>36</v>
      </c>
      <c r="B18" s="257"/>
      <c r="C18" s="257"/>
      <c r="D18" s="257"/>
      <c r="E18" s="257"/>
      <c r="L18" s="8"/>
    </row>
    <row r="19" spans="1:12" ht="38.25" customHeight="1" x14ac:dyDescent="0.2">
      <c r="A19" s="257" t="s">
        <v>37</v>
      </c>
      <c r="B19" s="257"/>
      <c r="C19" s="257"/>
      <c r="D19" s="257"/>
      <c r="E19" s="257"/>
      <c r="L19" s="8"/>
    </row>
    <row r="20" spans="1:12" ht="25.5" customHeight="1" x14ac:dyDescent="0.2">
      <c r="A20" s="257" t="s">
        <v>38</v>
      </c>
      <c r="B20" s="257"/>
      <c r="C20" s="257"/>
      <c r="D20" s="257"/>
      <c r="E20" s="257"/>
      <c r="L20" s="8"/>
    </row>
    <row r="21" spans="1:12" ht="25.5" customHeight="1" x14ac:dyDescent="0.2">
      <c r="A21" s="257" t="s">
        <v>39</v>
      </c>
      <c r="B21" s="257"/>
      <c r="C21" s="257"/>
      <c r="D21" s="257"/>
      <c r="E21" s="257"/>
    </row>
  </sheetData>
  <mergeCells count="7">
    <mergeCell ref="A21:E21"/>
    <mergeCell ref="A1:E1"/>
    <mergeCell ref="A2:E2"/>
    <mergeCell ref="A17:E17"/>
    <mergeCell ref="A18:E18"/>
    <mergeCell ref="A19:E19"/>
    <mergeCell ref="A20:E20"/>
  </mergeCells>
  <printOptions gridLines="1"/>
  <pageMargins left="0.75" right="0.75" top="0.75" bottom="0.75" header="0.5" footer="0.5"/>
  <pageSetup scale="83" orientation="landscape" horizontalDpi="4294967295" vertic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B28" sqref="B28"/>
    </sheetView>
  </sheetViews>
  <sheetFormatPr defaultColWidth="17.42578125" defaultRowHeight="15" x14ac:dyDescent="0.25"/>
  <cols>
    <col min="1" max="1" width="23.5703125" style="11" customWidth="1"/>
    <col min="2" max="2" width="10.85546875" style="11" customWidth="1"/>
    <col min="3" max="3" width="11.5703125" style="11" customWidth="1"/>
    <col min="4" max="4" width="10" style="11" customWidth="1"/>
    <col min="5" max="5" width="10.5703125" style="11" customWidth="1"/>
    <col min="6" max="16384" width="17.42578125" style="11"/>
  </cols>
  <sheetData>
    <row r="1" spans="1:6" ht="36.75" customHeight="1" x14ac:dyDescent="0.25">
      <c r="A1" s="261" t="s">
        <v>40</v>
      </c>
      <c r="B1" s="261"/>
      <c r="C1" s="261"/>
      <c r="D1" s="261"/>
      <c r="E1" s="261"/>
    </row>
    <row r="2" spans="1:6" ht="20.25" customHeight="1" x14ac:dyDescent="0.25">
      <c r="A2" s="262" t="s">
        <v>41</v>
      </c>
      <c r="B2" s="262"/>
      <c r="C2" s="262"/>
      <c r="D2" s="262"/>
      <c r="E2" s="262"/>
    </row>
    <row r="3" spans="1:6" ht="57" customHeight="1" x14ac:dyDescent="0.25">
      <c r="A3" s="114"/>
      <c r="B3" s="115" t="s">
        <v>26</v>
      </c>
      <c r="C3" s="115" t="s">
        <v>27</v>
      </c>
      <c r="D3" s="115" t="s">
        <v>28</v>
      </c>
      <c r="E3" s="115" t="s">
        <v>29</v>
      </c>
    </row>
    <row r="4" spans="1:6" ht="12.75" customHeight="1" x14ac:dyDescent="0.25">
      <c r="A4" s="116" t="s">
        <v>42</v>
      </c>
      <c r="B4" s="117">
        <v>-4.3192326038212062E-2</v>
      </c>
      <c r="C4" s="117">
        <v>0.32397824717483253</v>
      </c>
      <c r="D4" s="117">
        <v>3.6326209360053284E-2</v>
      </c>
      <c r="E4" s="117">
        <v>4.6972521075171025E-2</v>
      </c>
    </row>
    <row r="5" spans="1:6" ht="12.75" customHeight="1" x14ac:dyDescent="0.25">
      <c r="A5" s="118" t="s">
        <v>43</v>
      </c>
      <c r="B5" s="119">
        <v>4.0956503441849285E-2</v>
      </c>
      <c r="C5" s="119">
        <v>0.77273018517331971</v>
      </c>
      <c r="D5" s="119">
        <v>-7.7195621622691557E-4</v>
      </c>
      <c r="E5" s="119">
        <v>0.19031486648066959</v>
      </c>
    </row>
    <row r="6" spans="1:6" ht="12.75" customHeight="1" x14ac:dyDescent="0.25">
      <c r="A6" s="118" t="s">
        <v>44</v>
      </c>
      <c r="B6" s="119">
        <v>0.27869067963717631</v>
      </c>
      <c r="C6" s="119">
        <v>1.1953508481904422</v>
      </c>
      <c r="D6" s="119">
        <v>-0.1307396695851987</v>
      </c>
      <c r="E6" s="119">
        <v>0.42490452701089987</v>
      </c>
    </row>
    <row r="7" spans="1:6" ht="12.75" customHeight="1" x14ac:dyDescent="0.25">
      <c r="A7" s="118" t="s">
        <v>45</v>
      </c>
      <c r="B7" s="119">
        <v>0.51987549955615819</v>
      </c>
      <c r="C7" s="119">
        <v>0.78413631908316372</v>
      </c>
      <c r="D7" s="119">
        <v>0.27372262773722628</v>
      </c>
      <c r="E7" s="119">
        <v>0.54367605225826099</v>
      </c>
    </row>
    <row r="8" spans="1:6" ht="12.75" customHeight="1" x14ac:dyDescent="0.25">
      <c r="A8" s="118" t="s">
        <v>101</v>
      </c>
      <c r="B8" s="119">
        <v>0.29585468095016298</v>
      </c>
      <c r="C8" s="119">
        <v>1.2194209620707714</v>
      </c>
      <c r="D8" s="119">
        <v>-0.35605491157969699</v>
      </c>
      <c r="E8" s="119">
        <v>0.40629085993307279</v>
      </c>
    </row>
    <row r="9" spans="1:6" ht="12.75" customHeight="1" x14ac:dyDescent="0.25">
      <c r="A9" s="118" t="s">
        <v>106</v>
      </c>
      <c r="B9" s="119">
        <v>0.51640419216180167</v>
      </c>
      <c r="C9" s="119">
        <v>1.0963291451096329</v>
      </c>
      <c r="D9" s="119">
        <v>0.3573271925993568</v>
      </c>
      <c r="E9" s="119">
        <v>0.63149427486064214</v>
      </c>
    </row>
    <row r="10" spans="1:6" ht="12.75" customHeight="1" x14ac:dyDescent="0.25">
      <c r="A10" s="118" t="s">
        <v>107</v>
      </c>
      <c r="B10" s="162">
        <v>0.34890726237160841</v>
      </c>
      <c r="C10" s="162">
        <v>0.88461069818447668</v>
      </c>
      <c r="D10" s="162">
        <v>0.53210428452743597</v>
      </c>
      <c r="E10" s="162">
        <v>0.48618456004562094</v>
      </c>
    </row>
    <row r="11" spans="1:6" ht="12.75" customHeight="1" x14ac:dyDescent="0.25">
      <c r="A11" s="118" t="s">
        <v>113</v>
      </c>
      <c r="B11" s="184">
        <v>0.16942722548185471</v>
      </c>
      <c r="C11" s="184">
        <v>0.82733465384801186</v>
      </c>
      <c r="D11" s="184">
        <v>0.38958739153532851</v>
      </c>
      <c r="E11" s="184">
        <v>0.3426841897204444</v>
      </c>
    </row>
    <row r="12" spans="1:6" ht="12.75" customHeight="1" x14ac:dyDescent="0.25">
      <c r="A12" s="118" t="s">
        <v>115</v>
      </c>
      <c r="B12" s="184">
        <v>5.4786864389641241E-2</v>
      </c>
      <c r="C12" s="184">
        <v>0.40967405756998598</v>
      </c>
      <c r="D12" s="184">
        <v>-0.12543854491287901</v>
      </c>
      <c r="E12" s="184">
        <v>0.11988031304230132</v>
      </c>
    </row>
    <row r="13" spans="1:6" ht="12.75" customHeight="1" x14ac:dyDescent="0.25">
      <c r="A13" s="118" t="s">
        <v>117</v>
      </c>
      <c r="B13" s="184">
        <v>8.8198976891867998E-3</v>
      </c>
      <c r="C13" s="184">
        <v>0.60603891533350041</v>
      </c>
      <c r="D13" s="184">
        <v>-0.57695704221206123</v>
      </c>
      <c r="E13" s="184">
        <v>8.4250269166332728E-2</v>
      </c>
      <c r="F13" s="138"/>
    </row>
    <row r="14" spans="1:6" ht="12.75" customHeight="1" x14ac:dyDescent="0.25">
      <c r="A14" s="118" t="s">
        <v>119</v>
      </c>
      <c r="B14" s="184">
        <v>0.23921862598112709</v>
      </c>
      <c r="C14" s="184">
        <v>0.78425323904892985</v>
      </c>
      <c r="D14" s="184">
        <v>-7.8931270596128422E-2</v>
      </c>
      <c r="E14" s="184">
        <v>0.32154728650755748</v>
      </c>
      <c r="F14" s="138"/>
    </row>
    <row r="15" spans="1:6" ht="12.75" customHeight="1" x14ac:dyDescent="0.25">
      <c r="A15" s="120" t="s">
        <v>131</v>
      </c>
      <c r="B15" s="200">
        <v>-0.16129800906934713</v>
      </c>
      <c r="C15" s="200">
        <v>0.58155276943904877</v>
      </c>
      <c r="D15" s="200">
        <v>-2.3698086379524853E-2</v>
      </c>
      <c r="E15" s="200">
        <v>1.6106582303433585E-2</v>
      </c>
    </row>
    <row r="16" spans="1:6" ht="19.5" customHeight="1" x14ac:dyDescent="0.25">
      <c r="A16" s="260" t="s">
        <v>35</v>
      </c>
      <c r="B16" s="260"/>
      <c r="C16" s="260"/>
      <c r="D16" s="260"/>
      <c r="E16" s="260"/>
    </row>
    <row r="17" spans="1:5" ht="33" customHeight="1" x14ac:dyDescent="0.25">
      <c r="A17" s="260" t="s">
        <v>36</v>
      </c>
      <c r="B17" s="260"/>
      <c r="C17" s="260"/>
      <c r="D17" s="260"/>
      <c r="E17" s="260"/>
    </row>
    <row r="18" spans="1:5" ht="28.5" customHeight="1" x14ac:dyDescent="0.25">
      <c r="A18" s="260" t="s">
        <v>37</v>
      </c>
      <c r="B18" s="260"/>
      <c r="C18" s="260"/>
      <c r="D18" s="260"/>
      <c r="E18" s="260"/>
    </row>
    <row r="19" spans="1:5" x14ac:dyDescent="0.25">
      <c r="A19" s="260" t="s">
        <v>38</v>
      </c>
      <c r="B19" s="260"/>
      <c r="C19" s="260"/>
      <c r="D19" s="260"/>
      <c r="E19" s="260"/>
    </row>
    <row r="20" spans="1:5" ht="27.75" customHeight="1" x14ac:dyDescent="0.25">
      <c r="A20" s="260" t="s">
        <v>39</v>
      </c>
      <c r="B20" s="260"/>
      <c r="C20" s="260"/>
      <c r="D20" s="260"/>
      <c r="E20" s="260"/>
    </row>
  </sheetData>
  <mergeCells count="7">
    <mergeCell ref="A20:E20"/>
    <mergeCell ref="A1:E1"/>
    <mergeCell ref="A2:E2"/>
    <mergeCell ref="A16:E16"/>
    <mergeCell ref="A17:E17"/>
    <mergeCell ref="A18:E18"/>
    <mergeCell ref="A19:E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7"/>
  <sheetViews>
    <sheetView workbookViewId="0">
      <selection activeCell="F28" sqref="F28"/>
    </sheetView>
  </sheetViews>
  <sheetFormatPr defaultRowHeight="12.75" x14ac:dyDescent="0.2"/>
  <cols>
    <col min="1" max="1" width="18.85546875" style="12" customWidth="1"/>
    <col min="2" max="2" width="9.28515625" style="12" customWidth="1"/>
    <col min="3" max="3" width="9" style="12" customWidth="1"/>
    <col min="4" max="4" width="9.28515625" style="12" customWidth="1"/>
    <col min="5" max="5" width="9.7109375" style="12" customWidth="1"/>
    <col min="6" max="6" width="8.5703125" style="12" customWidth="1"/>
    <col min="7" max="7" width="7.140625" style="12" customWidth="1"/>
    <col min="8" max="9" width="11.140625" style="12" bestFit="1" customWidth="1"/>
    <col min="10" max="16384" width="9.140625" style="12"/>
  </cols>
  <sheetData>
    <row r="1" spans="1:12" ht="25.5" customHeight="1" x14ac:dyDescent="0.2">
      <c r="A1" s="264" t="s">
        <v>46</v>
      </c>
      <c r="B1" s="264"/>
      <c r="C1" s="264"/>
      <c r="D1" s="264"/>
      <c r="E1" s="264"/>
    </row>
    <row r="2" spans="1:12" x14ac:dyDescent="0.2">
      <c r="A2" s="265" t="s">
        <v>47</v>
      </c>
      <c r="B2" s="265"/>
      <c r="C2" s="265"/>
      <c r="D2" s="265"/>
      <c r="E2" s="265"/>
      <c r="F2" s="13"/>
      <c r="G2" s="13"/>
    </row>
    <row r="3" spans="1:12" ht="25.5" customHeight="1" x14ac:dyDescent="0.2">
      <c r="A3" s="77" t="s">
        <v>48</v>
      </c>
      <c r="B3" s="103">
        <v>2013</v>
      </c>
      <c r="C3" s="103">
        <v>2014</v>
      </c>
      <c r="D3" s="103">
        <v>2015</v>
      </c>
      <c r="E3" s="103">
        <v>2016</v>
      </c>
    </row>
    <row r="4" spans="1:12" s="13" customFormat="1" x14ac:dyDescent="0.2">
      <c r="A4" s="70" t="s">
        <v>49</v>
      </c>
      <c r="B4" s="79">
        <v>-1.5858465012455782</v>
      </c>
      <c r="C4" s="79">
        <v>0.46757989906378766</v>
      </c>
      <c r="D4" s="79">
        <v>1.2333068810090644</v>
      </c>
      <c r="E4" s="79">
        <v>4.0566272042387617</v>
      </c>
      <c r="F4" s="14"/>
      <c r="L4" s="80"/>
    </row>
    <row r="5" spans="1:12" s="14" customFormat="1" x14ac:dyDescent="0.2">
      <c r="A5" s="80" t="s">
        <v>50</v>
      </c>
      <c r="B5" s="79">
        <v>-1.7249173966845006</v>
      </c>
      <c r="C5" s="79">
        <v>0.41297113145152387</v>
      </c>
      <c r="D5" s="79">
        <v>1.8301765776143044</v>
      </c>
      <c r="E5" s="79">
        <v>3.8411110197030154</v>
      </c>
      <c r="I5" s="12"/>
      <c r="L5" s="80"/>
    </row>
    <row r="6" spans="1:12" s="14" customFormat="1" x14ac:dyDescent="0.2">
      <c r="A6" s="80" t="s">
        <v>51</v>
      </c>
      <c r="B6" s="80">
        <v>-1.9145908940943583</v>
      </c>
      <c r="C6" s="80">
        <v>0.79755084879381921</v>
      </c>
      <c r="D6" s="80">
        <v>1.8880271133415889</v>
      </c>
      <c r="E6" s="80">
        <v>3.9138522633355253</v>
      </c>
      <c r="L6" s="80"/>
    </row>
    <row r="7" spans="1:12" s="14" customFormat="1" x14ac:dyDescent="0.2">
      <c r="A7" s="80" t="s">
        <v>52</v>
      </c>
      <c r="B7" s="80">
        <v>-1.8100598450068517</v>
      </c>
      <c r="C7" s="80">
        <v>0.99293799788166215</v>
      </c>
      <c r="D7" s="80">
        <v>2.3874149350057903</v>
      </c>
      <c r="E7" s="109">
        <v>3.6407168582677367</v>
      </c>
      <c r="L7" s="80"/>
    </row>
    <row r="8" spans="1:12" s="14" customFormat="1" x14ac:dyDescent="0.2">
      <c r="A8" s="80" t="s">
        <v>53</v>
      </c>
      <c r="B8" s="80">
        <v>-1.7945568456588412</v>
      </c>
      <c r="C8" s="80">
        <v>1.1136108576403092</v>
      </c>
      <c r="D8" s="80">
        <v>2.593751863886375</v>
      </c>
      <c r="E8" s="70">
        <v>3.71997441996254</v>
      </c>
      <c r="L8" s="177"/>
    </row>
    <row r="9" spans="1:12" s="14" customFormat="1" x14ac:dyDescent="0.2">
      <c r="A9" s="80" t="s">
        <v>54</v>
      </c>
      <c r="B9" s="80">
        <v>-1.6727422616670744</v>
      </c>
      <c r="C9" s="80">
        <v>0.93562011360539943</v>
      </c>
      <c r="D9" s="80">
        <v>3.0448314440495996</v>
      </c>
      <c r="E9" s="109">
        <v>3.869280782320208</v>
      </c>
      <c r="L9" s="79"/>
    </row>
    <row r="10" spans="1:12" s="14" customFormat="1" x14ac:dyDescent="0.2">
      <c r="A10" s="80" t="s">
        <v>55</v>
      </c>
      <c r="B10" s="80">
        <v>-1.8472231160306325</v>
      </c>
      <c r="C10" s="80">
        <v>1.2966202376612579</v>
      </c>
      <c r="D10" s="80">
        <v>2.6563588207423825</v>
      </c>
      <c r="E10" s="80">
        <v>4.3487691139789613</v>
      </c>
      <c r="L10" s="79"/>
    </row>
    <row r="11" spans="1:12" s="14" customFormat="1" x14ac:dyDescent="0.2">
      <c r="A11" s="80" t="s">
        <v>56</v>
      </c>
      <c r="B11" s="80">
        <v>-1.6193965595256872</v>
      </c>
      <c r="C11" s="80">
        <v>1.04918446408015</v>
      </c>
      <c r="D11" s="80">
        <v>3.2587040090720407</v>
      </c>
      <c r="E11" s="80">
        <v>4.3412332780026546</v>
      </c>
      <c r="L11" s="80"/>
    </row>
    <row r="12" spans="1:12" s="14" customFormat="1" x14ac:dyDescent="0.2">
      <c r="A12" s="80" t="s">
        <v>57</v>
      </c>
      <c r="B12" s="80">
        <v>-0.896497429640984</v>
      </c>
      <c r="C12" s="80">
        <v>1.1405573895545356</v>
      </c>
      <c r="D12" s="80">
        <v>3.3354919753134578</v>
      </c>
      <c r="E12" s="80">
        <v>4.3452983192642822</v>
      </c>
      <c r="L12" s="80"/>
    </row>
    <row r="13" spans="1:12" s="14" customFormat="1" x14ac:dyDescent="0.2">
      <c r="A13" s="80" t="s">
        <v>58</v>
      </c>
      <c r="B13" s="80">
        <v>-0.2574824289175795</v>
      </c>
      <c r="C13" s="80">
        <v>0.92397777416325189</v>
      </c>
      <c r="D13" s="80">
        <v>3.9584091499870029</v>
      </c>
      <c r="E13" s="80">
        <v>3.9914684643235785</v>
      </c>
      <c r="L13" s="80"/>
    </row>
    <row r="14" spans="1:12" s="14" customFormat="1" x14ac:dyDescent="0.2">
      <c r="A14" s="113" t="s">
        <v>59</v>
      </c>
      <c r="B14" s="113">
        <v>7.2188140669748449E-2</v>
      </c>
      <c r="C14" s="113">
        <v>1.4920361782049398</v>
      </c>
      <c r="D14" s="113">
        <v>3.7135059134893718</v>
      </c>
      <c r="E14" s="113">
        <v>3.6797248803827753</v>
      </c>
      <c r="L14" s="80"/>
    </row>
    <row r="15" spans="1:12" s="14" customFormat="1" x14ac:dyDescent="0.2">
      <c r="A15" s="75" t="s">
        <v>60</v>
      </c>
      <c r="B15" s="76">
        <v>0.32483613294834235</v>
      </c>
      <c r="C15" s="112">
        <v>1.4206597007948867</v>
      </c>
      <c r="D15" s="75">
        <v>3.9402209092180147</v>
      </c>
      <c r="E15" s="75"/>
      <c r="L15" s="80"/>
    </row>
    <row r="16" spans="1:12" ht="25.5" customHeight="1" x14ac:dyDescent="0.2">
      <c r="A16" s="266" t="s">
        <v>35</v>
      </c>
      <c r="B16" s="266"/>
      <c r="C16" s="266"/>
      <c r="D16" s="266"/>
      <c r="E16" s="266"/>
      <c r="L16" s="80"/>
    </row>
    <row r="17" spans="1:12" ht="25.5" customHeight="1" x14ac:dyDescent="0.2">
      <c r="A17" s="263" t="s">
        <v>61</v>
      </c>
      <c r="B17" s="263"/>
      <c r="C17" s="263"/>
      <c r="D17" s="263"/>
      <c r="E17" s="263"/>
      <c r="F17" s="15"/>
      <c r="L17" s="80"/>
    </row>
    <row r="18" spans="1:12" ht="38.25" customHeight="1" x14ac:dyDescent="0.2">
      <c r="A18" s="263" t="s">
        <v>62</v>
      </c>
      <c r="B18" s="263"/>
      <c r="C18" s="263"/>
      <c r="D18" s="263"/>
      <c r="E18" s="263"/>
      <c r="F18" s="15"/>
      <c r="L18" s="80"/>
    </row>
    <row r="19" spans="1:12" ht="25.5" customHeight="1" x14ac:dyDescent="0.2">
      <c r="A19" s="263" t="s">
        <v>38</v>
      </c>
      <c r="B19" s="263"/>
      <c r="C19" s="263"/>
      <c r="D19" s="263"/>
      <c r="E19" s="263"/>
      <c r="F19" s="15"/>
      <c r="L19" s="80"/>
    </row>
    <row r="20" spans="1:12" x14ac:dyDescent="0.2">
      <c r="A20" s="15"/>
      <c r="B20" s="15"/>
      <c r="C20" s="15"/>
      <c r="D20" s="15"/>
      <c r="E20" s="15"/>
      <c r="F20" s="15"/>
      <c r="L20" s="70"/>
    </row>
    <row r="21" spans="1:12" x14ac:dyDescent="0.2">
      <c r="L21" s="79"/>
    </row>
    <row r="22" spans="1:12" x14ac:dyDescent="0.2">
      <c r="L22" s="79"/>
    </row>
    <row r="23" spans="1:12" x14ac:dyDescent="0.2">
      <c r="L23" s="80"/>
    </row>
    <row r="24" spans="1:12" x14ac:dyDescent="0.2">
      <c r="L24" s="109"/>
    </row>
    <row r="25" spans="1:12" x14ac:dyDescent="0.2">
      <c r="L25" s="70"/>
    </row>
    <row r="26" spans="1:12" x14ac:dyDescent="0.2">
      <c r="L26" s="109"/>
    </row>
    <row r="27" spans="1:12" x14ac:dyDescent="0.2">
      <c r="L27" s="80"/>
    </row>
  </sheetData>
  <mergeCells count="6">
    <mergeCell ref="A19:E19"/>
    <mergeCell ref="A1:E1"/>
    <mergeCell ref="A2:E2"/>
    <mergeCell ref="A16:E16"/>
    <mergeCell ref="A17:E17"/>
    <mergeCell ref="A18:E18"/>
  </mergeCells>
  <pageMargins left="0.75" right="0.75" top="0.25"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1"/>
  <sheetViews>
    <sheetView zoomScaleNormal="100" workbookViewId="0">
      <selection activeCell="L20" sqref="L20"/>
    </sheetView>
  </sheetViews>
  <sheetFormatPr defaultRowHeight="12.75" x14ac:dyDescent="0.2"/>
  <cols>
    <col min="1" max="1" width="23" style="12" customWidth="1"/>
    <col min="2" max="2" width="10.7109375" style="12" customWidth="1"/>
    <col min="3" max="3" width="10.28515625" style="12" customWidth="1"/>
    <col min="4" max="4" width="9.5703125" style="12" customWidth="1"/>
    <col min="5" max="5" width="10.140625" style="12" customWidth="1"/>
    <col min="6" max="6" width="9.42578125" style="12" customWidth="1"/>
    <col min="7" max="7" width="5.5703125" style="12" bestFit="1" customWidth="1"/>
    <col min="8" max="8" width="7" style="12" customWidth="1"/>
    <col min="9" max="16384" width="9.140625" style="12"/>
  </cols>
  <sheetData>
    <row r="1" spans="1:12" ht="25.5" customHeight="1" x14ac:dyDescent="0.2">
      <c r="A1" s="264" t="s">
        <v>63</v>
      </c>
      <c r="B1" s="264"/>
      <c r="C1" s="264"/>
      <c r="D1" s="264"/>
      <c r="E1" s="264"/>
      <c r="F1" s="264"/>
      <c r="G1" s="264"/>
      <c r="H1" s="264"/>
    </row>
    <row r="2" spans="1:12" ht="28.5" customHeight="1" x14ac:dyDescent="0.2">
      <c r="A2" s="268" t="s">
        <v>48</v>
      </c>
      <c r="B2" s="270">
        <v>2012</v>
      </c>
      <c r="C2" s="270">
        <v>2013</v>
      </c>
      <c r="D2" s="272">
        <v>2014</v>
      </c>
      <c r="E2" s="272">
        <v>2015</v>
      </c>
      <c r="F2" s="272">
        <v>2016</v>
      </c>
      <c r="G2" s="273" t="s">
        <v>64</v>
      </c>
      <c r="H2" s="273"/>
    </row>
    <row r="3" spans="1:12" ht="28.5" customHeight="1" x14ac:dyDescent="0.2">
      <c r="A3" s="269"/>
      <c r="B3" s="271"/>
      <c r="C3" s="271"/>
      <c r="D3" s="269"/>
      <c r="E3" s="269"/>
      <c r="F3" s="269"/>
      <c r="G3" s="69" t="s">
        <v>65</v>
      </c>
      <c r="H3" s="69" t="s">
        <v>66</v>
      </c>
    </row>
    <row r="4" spans="1:12" s="13" customFormat="1" ht="12.75" customHeight="1" x14ac:dyDescent="0.2">
      <c r="A4" s="108" t="s">
        <v>49</v>
      </c>
      <c r="B4" s="87">
        <v>386166</v>
      </c>
      <c r="C4" s="87">
        <v>380042</v>
      </c>
      <c r="D4" s="87">
        <v>381819</v>
      </c>
      <c r="E4" s="87">
        <v>386528</v>
      </c>
      <c r="F4" s="65">
        <v>402208</v>
      </c>
      <c r="G4" s="109">
        <f t="shared" ref="G4:G10" si="0">((F4-B4)/B4)*100</f>
        <v>4.1541720400035214</v>
      </c>
      <c r="H4" s="109">
        <f t="shared" ref="H4:H14" si="1">((F4-E4)/E4)*100</f>
        <v>4.0566272042387617</v>
      </c>
    </row>
    <row r="5" spans="1:12" ht="12.75" customHeight="1" x14ac:dyDescent="0.2">
      <c r="A5" s="164" t="s">
        <v>50</v>
      </c>
      <c r="B5" s="87">
        <v>387091</v>
      </c>
      <c r="C5" s="87">
        <v>380414</v>
      </c>
      <c r="D5" s="87">
        <v>381985</v>
      </c>
      <c r="E5" s="87">
        <v>388976</v>
      </c>
      <c r="F5" s="65">
        <v>403917</v>
      </c>
      <c r="G5" s="109">
        <f t="shared" si="0"/>
        <v>4.3467815061574671</v>
      </c>
      <c r="H5" s="109">
        <f t="shared" si="1"/>
        <v>3.8411110197030154</v>
      </c>
    </row>
    <row r="6" spans="1:12" s="14" customFormat="1" ht="12.75" customHeight="1" x14ac:dyDescent="0.2">
      <c r="A6" s="164" t="s">
        <v>51</v>
      </c>
      <c r="B6" s="87">
        <v>387968</v>
      </c>
      <c r="C6" s="87">
        <v>380540</v>
      </c>
      <c r="D6" s="87">
        <v>383575</v>
      </c>
      <c r="E6" s="87">
        <v>390817</v>
      </c>
      <c r="F6" s="65">
        <v>406113</v>
      </c>
      <c r="G6" s="109">
        <f t="shared" si="0"/>
        <v>4.676932118112834</v>
      </c>
      <c r="H6" s="109">
        <f t="shared" si="1"/>
        <v>3.9138522633355253</v>
      </c>
    </row>
    <row r="7" spans="1:12" s="14" customFormat="1" ht="12.75" customHeight="1" x14ac:dyDescent="0.2">
      <c r="A7" s="164" t="s">
        <v>52</v>
      </c>
      <c r="B7" s="87">
        <v>387501</v>
      </c>
      <c r="C7" s="87">
        <v>380487</v>
      </c>
      <c r="D7" s="87">
        <v>384265</v>
      </c>
      <c r="E7" s="87">
        <v>393439</v>
      </c>
      <c r="F7" s="66">
        <v>407763</v>
      </c>
      <c r="G7" s="109">
        <f t="shared" si="0"/>
        <v>5.2288897318974659</v>
      </c>
      <c r="H7" s="109">
        <f t="shared" si="1"/>
        <v>3.6407168582677367</v>
      </c>
    </row>
    <row r="8" spans="1:12" s="14" customFormat="1" ht="12.75" customHeight="1" x14ac:dyDescent="0.2">
      <c r="A8" s="164" t="s">
        <v>53</v>
      </c>
      <c r="B8" s="87">
        <v>388341</v>
      </c>
      <c r="C8" s="87">
        <v>381372</v>
      </c>
      <c r="D8" s="87">
        <v>385619</v>
      </c>
      <c r="E8" s="87">
        <v>395621</v>
      </c>
      <c r="F8" s="66">
        <v>410338</v>
      </c>
      <c r="G8" s="109">
        <f t="shared" si="0"/>
        <v>5.6643516909108227</v>
      </c>
      <c r="H8" s="109">
        <f t="shared" si="1"/>
        <v>3.71997441996254</v>
      </c>
      <c r="I8" s="16"/>
    </row>
    <row r="9" spans="1:12" s="14" customFormat="1" ht="12.75" customHeight="1" x14ac:dyDescent="0.2">
      <c r="A9" s="164" t="s">
        <v>54</v>
      </c>
      <c r="B9" s="87">
        <v>388165</v>
      </c>
      <c r="C9" s="87">
        <v>381672</v>
      </c>
      <c r="D9" s="87">
        <v>385243</v>
      </c>
      <c r="E9" s="87">
        <v>396973</v>
      </c>
      <c r="F9" s="66">
        <v>412333</v>
      </c>
      <c r="G9" s="109">
        <f t="shared" si="0"/>
        <v>6.2262182319374491</v>
      </c>
      <c r="H9" s="109">
        <f t="shared" si="1"/>
        <v>3.869280782320208</v>
      </c>
      <c r="I9" s="16"/>
    </row>
    <row r="10" spans="1:12" s="14" customFormat="1" ht="12.75" customHeight="1" x14ac:dyDescent="0.2">
      <c r="A10" s="185" t="s">
        <v>55</v>
      </c>
      <c r="B10" s="87">
        <v>388475</v>
      </c>
      <c r="C10" s="87">
        <v>381299</v>
      </c>
      <c r="D10" s="87">
        <v>386243</v>
      </c>
      <c r="E10" s="87">
        <v>396503</v>
      </c>
      <c r="F10" s="66">
        <v>413746</v>
      </c>
      <c r="G10" s="109">
        <f t="shared" si="0"/>
        <v>6.5051805135465601</v>
      </c>
      <c r="H10" s="109">
        <f t="shared" si="1"/>
        <v>4.3487691139789613</v>
      </c>
      <c r="I10" s="27"/>
      <c r="J10" s="35"/>
      <c r="K10" s="178"/>
      <c r="L10" s="35"/>
    </row>
    <row r="11" spans="1:12" s="14" customFormat="1" ht="12.75" customHeight="1" x14ac:dyDescent="0.2">
      <c r="A11" s="193" t="s">
        <v>56</v>
      </c>
      <c r="B11" s="87">
        <v>386749</v>
      </c>
      <c r="C11" s="87">
        <v>380486</v>
      </c>
      <c r="D11" s="87">
        <v>384478</v>
      </c>
      <c r="E11" s="87">
        <v>397007</v>
      </c>
      <c r="F11" s="66">
        <v>414242</v>
      </c>
      <c r="G11" s="109">
        <f>((F11-B11)/B11)*100</f>
        <v>7.1087449482739453</v>
      </c>
      <c r="H11" s="109">
        <f t="shared" si="1"/>
        <v>4.3412332780026546</v>
      </c>
    </row>
    <row r="12" spans="1:12" s="14" customFormat="1" ht="12.75" customHeight="1" x14ac:dyDescent="0.2">
      <c r="A12" s="228" t="s">
        <v>57</v>
      </c>
      <c r="B12" s="87">
        <v>383604</v>
      </c>
      <c r="C12" s="87">
        <v>380165</v>
      </c>
      <c r="D12" s="87">
        <v>384501</v>
      </c>
      <c r="E12" s="87">
        <v>397326</v>
      </c>
      <c r="F12" s="66">
        <v>414558</v>
      </c>
      <c r="G12" s="109">
        <f>((F12-B12)/B12)*100</f>
        <v>8.0692589232646164</v>
      </c>
      <c r="H12" s="109">
        <f t="shared" si="1"/>
        <v>4.3369927968469213</v>
      </c>
      <c r="K12" s="137"/>
    </row>
    <row r="13" spans="1:12" s="14" customFormat="1" ht="12.75" customHeight="1" x14ac:dyDescent="0.2">
      <c r="A13" s="233" t="s">
        <v>58</v>
      </c>
      <c r="B13" s="87">
        <v>382162</v>
      </c>
      <c r="C13" s="87">
        <v>381178</v>
      </c>
      <c r="D13" s="87">
        <v>384700</v>
      </c>
      <c r="E13" s="87">
        <v>399928</v>
      </c>
      <c r="F13" s="66">
        <v>415979</v>
      </c>
      <c r="G13" s="109">
        <f>((F13-B13)/B13)*100</f>
        <v>8.8488651409611627</v>
      </c>
      <c r="H13" s="109">
        <f t="shared" si="1"/>
        <v>4.0134724250365066</v>
      </c>
      <c r="I13" s="206"/>
    </row>
    <row r="14" spans="1:12" s="14" customFormat="1" ht="12.75" customHeight="1" x14ac:dyDescent="0.2">
      <c r="A14" s="110" t="s">
        <v>59</v>
      </c>
      <c r="B14" s="133">
        <v>380949</v>
      </c>
      <c r="C14" s="133">
        <v>381224</v>
      </c>
      <c r="D14" s="133">
        <v>386912</v>
      </c>
      <c r="E14" s="133">
        <v>401280</v>
      </c>
      <c r="F14" s="101">
        <v>416046</v>
      </c>
      <c r="G14" s="109">
        <f>((F14-B14)/B14)*100</f>
        <v>9.2130442657678593</v>
      </c>
      <c r="H14" s="109">
        <f t="shared" si="1"/>
        <v>3.6797248803827753</v>
      </c>
      <c r="I14" s="206"/>
      <c r="J14" s="244"/>
    </row>
    <row r="15" spans="1:12" s="14" customFormat="1" ht="12.75" customHeight="1" x14ac:dyDescent="0.2">
      <c r="A15" s="164" t="s">
        <v>60</v>
      </c>
      <c r="B15" s="87">
        <v>379575</v>
      </c>
      <c r="C15" s="87">
        <v>380809</v>
      </c>
      <c r="D15" s="87">
        <v>386222</v>
      </c>
      <c r="E15" s="87">
        <v>401440</v>
      </c>
      <c r="F15" s="66"/>
      <c r="G15" s="109"/>
      <c r="H15" s="109"/>
    </row>
    <row r="16" spans="1:12" s="14" customFormat="1" ht="12.75" customHeight="1" x14ac:dyDescent="0.2">
      <c r="A16" s="72" t="s">
        <v>67</v>
      </c>
      <c r="B16" s="73">
        <f>AVERAGE(B4:B15)</f>
        <v>385562.16666666669</v>
      </c>
      <c r="C16" s="73">
        <f>AVERAGE(C4:C15)</f>
        <v>380807.33333333331</v>
      </c>
      <c r="D16" s="73">
        <f>AVERAGE(D4:D15)</f>
        <v>384630.16666666669</v>
      </c>
      <c r="E16" s="73">
        <f>AVERAGE(E4:E15)</f>
        <v>395486.5</v>
      </c>
      <c r="F16" s="73"/>
      <c r="G16" s="109"/>
      <c r="H16" s="109"/>
    </row>
    <row r="17" spans="1:8" ht="12.75" customHeight="1" x14ac:dyDescent="0.2">
      <c r="A17" s="74" t="s">
        <v>129</v>
      </c>
      <c r="B17" s="111">
        <f>SUM(B4:B14)/11</f>
        <v>386106.45454545453</v>
      </c>
      <c r="C17" s="111">
        <f t="shared" ref="C17:F17" si="2">SUM(C4:C14)/11</f>
        <v>380807.18181818182</v>
      </c>
      <c r="D17" s="111">
        <f t="shared" si="2"/>
        <v>384485.45454545453</v>
      </c>
      <c r="E17" s="111">
        <f t="shared" si="2"/>
        <v>394945.27272727271</v>
      </c>
      <c r="F17" s="111">
        <f t="shared" si="2"/>
        <v>410658.45454545453</v>
      </c>
      <c r="G17" s="159">
        <f>((F17-B17)/B17)*100</f>
        <v>6.3588680559365285</v>
      </c>
      <c r="H17" s="159">
        <f>((F17-E17)/E17)*100</f>
        <v>3.9785719448356267</v>
      </c>
    </row>
    <row r="18" spans="1:8" ht="25.5" customHeight="1" x14ac:dyDescent="0.2">
      <c r="A18" s="267" t="s">
        <v>35</v>
      </c>
      <c r="B18" s="267"/>
      <c r="C18" s="267"/>
      <c r="D18" s="267"/>
      <c r="E18" s="267"/>
      <c r="F18" s="267"/>
      <c r="G18" s="267"/>
      <c r="H18" s="267"/>
    </row>
    <row r="19" spans="1:8" ht="25.5" customHeight="1" x14ac:dyDescent="0.2">
      <c r="A19" s="265" t="s">
        <v>61</v>
      </c>
      <c r="B19" s="265"/>
      <c r="C19" s="265"/>
      <c r="D19" s="265"/>
      <c r="E19" s="265"/>
      <c r="F19" s="265"/>
      <c r="G19" s="265"/>
      <c r="H19" s="265"/>
    </row>
    <row r="20" spans="1:8" ht="25.5" customHeight="1" x14ac:dyDescent="0.2">
      <c r="A20" s="265" t="s">
        <v>62</v>
      </c>
      <c r="B20" s="265"/>
      <c r="C20" s="265"/>
      <c r="D20" s="265"/>
      <c r="E20" s="265"/>
      <c r="F20" s="265"/>
      <c r="G20" s="265"/>
      <c r="H20" s="265"/>
    </row>
    <row r="21" spans="1:8" ht="25.5" customHeight="1" x14ac:dyDescent="0.2">
      <c r="A21" s="265" t="s">
        <v>38</v>
      </c>
      <c r="B21" s="265"/>
      <c r="C21" s="265"/>
      <c r="D21" s="265"/>
      <c r="E21" s="265"/>
      <c r="F21" s="265"/>
      <c r="G21" s="265"/>
      <c r="H21" s="265"/>
    </row>
  </sheetData>
  <mergeCells count="12">
    <mergeCell ref="A18:H18"/>
    <mergeCell ref="A19:H19"/>
    <mergeCell ref="A20:H20"/>
    <mergeCell ref="A21:H21"/>
    <mergeCell ref="A1:H1"/>
    <mergeCell ref="A2:A3"/>
    <mergeCell ref="B2:B3"/>
    <mergeCell ref="C2:C3"/>
    <mergeCell ref="D2:D3"/>
    <mergeCell ref="E2:E3"/>
    <mergeCell ref="F2:F3"/>
    <mergeCell ref="G2:H2"/>
  </mergeCells>
  <pageMargins left="0.75" right="0.75" top="0.25" bottom="1" header="0.5" footer="0.5"/>
  <pageSetup orientation="landscape" horizontalDpi="4294967295" verticalDpi="4294967295" r:id="rId1"/>
  <headerFooter alignWithMargins="0"/>
  <ignoredErrors>
    <ignoredError sqref="B16:F16 B17:F1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12"/>
  <sheetViews>
    <sheetView zoomScaleNormal="100" workbookViewId="0">
      <selection activeCell="F9" sqref="F9"/>
    </sheetView>
  </sheetViews>
  <sheetFormatPr defaultRowHeight="12.75" x14ac:dyDescent="0.2"/>
  <cols>
    <col min="1" max="1" width="25" style="6" customWidth="1"/>
    <col min="2" max="2" width="11" style="6" customWidth="1"/>
    <col min="3" max="3" width="11.140625" style="6" customWidth="1"/>
    <col min="4" max="4" width="10.7109375" style="6" bestFit="1" customWidth="1"/>
    <col min="5" max="5" width="14.7109375" style="6" customWidth="1"/>
    <col min="6" max="6" width="11.28515625" style="6" bestFit="1" customWidth="1"/>
    <col min="7" max="16384" width="9.140625" style="6"/>
  </cols>
  <sheetData>
    <row r="1" spans="1:8" ht="27.75" customHeight="1" x14ac:dyDescent="0.2">
      <c r="A1" s="258" t="s">
        <v>120</v>
      </c>
      <c r="B1" s="258"/>
      <c r="C1" s="258"/>
      <c r="D1" s="258"/>
      <c r="E1" s="258"/>
    </row>
    <row r="2" spans="1:8" ht="38.25" customHeight="1" x14ac:dyDescent="0.2">
      <c r="A2" s="129"/>
      <c r="B2" s="170" t="s">
        <v>73</v>
      </c>
      <c r="C2" s="170" t="s">
        <v>72</v>
      </c>
      <c r="D2" s="170" t="s">
        <v>71</v>
      </c>
      <c r="E2" s="170" t="s">
        <v>70</v>
      </c>
      <c r="F2" s="9"/>
      <c r="G2" s="9"/>
    </row>
    <row r="3" spans="1:8" ht="12.75" customHeight="1" x14ac:dyDescent="0.2">
      <c r="A3" s="188">
        <v>2012</v>
      </c>
      <c r="B3" s="171">
        <v>256141</v>
      </c>
      <c r="C3" s="171">
        <v>69442</v>
      </c>
      <c r="D3" s="143">
        <v>50102</v>
      </c>
      <c r="E3" s="141">
        <v>380949</v>
      </c>
      <c r="F3" s="17"/>
      <c r="G3" s="17"/>
      <c r="H3" s="17"/>
    </row>
    <row r="4" spans="1:8" ht="12.75" customHeight="1" x14ac:dyDescent="0.2">
      <c r="A4" s="188">
        <v>2013</v>
      </c>
      <c r="B4" s="172">
        <v>255914</v>
      </c>
      <c r="C4" s="172">
        <v>69402</v>
      </c>
      <c r="D4" s="172">
        <v>49851</v>
      </c>
      <c r="E4" s="173">
        <v>381224</v>
      </c>
      <c r="G4" s="17"/>
    </row>
    <row r="5" spans="1:8" ht="12.75" customHeight="1" x14ac:dyDescent="0.2">
      <c r="A5" s="188">
        <v>2014</v>
      </c>
      <c r="B5" s="172">
        <v>256823</v>
      </c>
      <c r="C5" s="196">
        <v>73014</v>
      </c>
      <c r="D5" s="172">
        <v>50605</v>
      </c>
      <c r="E5" s="173">
        <v>386912</v>
      </c>
      <c r="F5" s="17"/>
      <c r="G5" s="17"/>
    </row>
    <row r="6" spans="1:8" ht="12.75" customHeight="1" x14ac:dyDescent="0.2">
      <c r="A6" s="188">
        <v>2015</v>
      </c>
      <c r="B6" s="196">
        <v>266251</v>
      </c>
      <c r="C6" s="196">
        <v>77783</v>
      </c>
      <c r="D6" s="141">
        <v>50522</v>
      </c>
      <c r="E6" s="196">
        <v>401280</v>
      </c>
      <c r="F6" s="17"/>
      <c r="G6" s="17"/>
      <c r="H6" s="17"/>
    </row>
    <row r="7" spans="1:8" ht="12.75" customHeight="1" x14ac:dyDescent="0.2">
      <c r="A7" s="188">
        <v>2016</v>
      </c>
      <c r="B7" s="141">
        <v>272347</v>
      </c>
      <c r="C7" s="172">
        <v>85439</v>
      </c>
      <c r="D7" s="173">
        <v>50625</v>
      </c>
      <c r="E7" s="173">
        <v>416046</v>
      </c>
      <c r="F7" s="18"/>
      <c r="G7" s="18"/>
      <c r="H7" s="17"/>
    </row>
    <row r="8" spans="1:8" ht="38.25" x14ac:dyDescent="0.2">
      <c r="A8" s="175" t="s">
        <v>69</v>
      </c>
      <c r="B8" s="176">
        <f t="shared" ref="B8:C8" si="0">B7/$E$7</f>
        <v>0.65460790393369961</v>
      </c>
      <c r="C8" s="176">
        <f t="shared" si="0"/>
        <v>0.20535950351643809</v>
      </c>
      <c r="D8" s="176">
        <f>D7/$E$7</f>
        <v>0.12168125639953274</v>
      </c>
      <c r="E8" s="176">
        <f>E7/$E$7</f>
        <v>1</v>
      </c>
    </row>
    <row r="9" spans="1:8" ht="25.5" customHeight="1" x14ac:dyDescent="0.2">
      <c r="A9" s="274" t="s">
        <v>35</v>
      </c>
      <c r="B9" s="274"/>
      <c r="C9" s="274"/>
      <c r="D9" s="274"/>
      <c r="E9" s="274"/>
    </row>
    <row r="10" spans="1:8" ht="38.25" customHeight="1" x14ac:dyDescent="0.2">
      <c r="A10" s="259" t="s">
        <v>36</v>
      </c>
      <c r="B10" s="259"/>
      <c r="C10" s="259"/>
      <c r="D10" s="259"/>
      <c r="E10" s="259"/>
    </row>
    <row r="11" spans="1:8" x14ac:dyDescent="0.2">
      <c r="A11" s="275" t="s">
        <v>68</v>
      </c>
      <c r="B11" s="275"/>
      <c r="C11" s="275"/>
      <c r="D11" s="275"/>
      <c r="E11" s="275"/>
      <c r="G11" s="10"/>
    </row>
    <row r="12" spans="1:8" x14ac:dyDescent="0.2">
      <c r="A12" s="63"/>
      <c r="B12" s="63"/>
      <c r="C12" s="63"/>
      <c r="D12" s="63"/>
      <c r="E12" s="63"/>
    </row>
  </sheetData>
  <mergeCells count="4">
    <mergeCell ref="A1:E1"/>
    <mergeCell ref="A9:E9"/>
    <mergeCell ref="A10:E10"/>
    <mergeCell ref="A11:E11"/>
  </mergeCells>
  <pageMargins left="0.75" right="0.75" top="1" bottom="1" header="0.5" footer="0.5"/>
  <pageSetup orientation="landscape"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Normal="100" workbookViewId="0">
      <selection activeCell="D30" sqref="D30"/>
    </sheetView>
  </sheetViews>
  <sheetFormatPr defaultRowHeight="12.75" x14ac:dyDescent="0.2"/>
  <cols>
    <col min="1" max="1" width="25" style="6" customWidth="1"/>
    <col min="2" max="2" width="11" style="6" customWidth="1"/>
    <col min="3" max="3" width="11.140625" style="6" customWidth="1"/>
    <col min="4" max="4" width="10.7109375" style="6" bestFit="1" customWidth="1"/>
    <col min="5" max="5" width="13" style="6" customWidth="1"/>
    <col min="6" max="9" width="9.140625" style="6"/>
    <col min="10" max="10" width="11.42578125" style="6" bestFit="1" customWidth="1"/>
    <col min="11" max="16384" width="9.140625" style="6"/>
  </cols>
  <sheetData>
    <row r="1" spans="1:11" ht="27.75" customHeight="1" x14ac:dyDescent="0.2">
      <c r="A1" s="258" t="s">
        <v>130</v>
      </c>
      <c r="B1" s="258"/>
      <c r="C1" s="258"/>
      <c r="D1" s="258"/>
      <c r="E1" s="258"/>
    </row>
    <row r="2" spans="1:11" ht="15.75" customHeight="1" x14ac:dyDescent="0.2">
      <c r="A2" s="258" t="s">
        <v>121</v>
      </c>
      <c r="B2" s="258"/>
      <c r="C2" s="258"/>
      <c r="D2" s="258"/>
      <c r="E2" s="258"/>
    </row>
    <row r="3" spans="1:11" ht="38.25" customHeight="1" x14ac:dyDescent="0.2">
      <c r="A3" s="107"/>
      <c r="B3" s="242" t="s">
        <v>73</v>
      </c>
      <c r="C3" s="242" t="s">
        <v>72</v>
      </c>
      <c r="D3" s="242" t="s">
        <v>71</v>
      </c>
      <c r="E3" s="242" t="s">
        <v>104</v>
      </c>
    </row>
    <row r="4" spans="1:11" ht="12.75" customHeight="1" x14ac:dyDescent="0.2">
      <c r="A4" s="96">
        <v>2006</v>
      </c>
      <c r="B4" s="17">
        <v>65.077264113132671</v>
      </c>
      <c r="C4" s="17">
        <v>17.586677816317746</v>
      </c>
      <c r="D4" s="17">
        <v>14.38230768088907</v>
      </c>
      <c r="E4" s="17">
        <v>2.9537503896605131</v>
      </c>
    </row>
    <row r="5" spans="1:11" ht="12.75" customHeight="1" x14ac:dyDescent="0.2">
      <c r="A5" s="96">
        <v>2011</v>
      </c>
      <c r="B5" s="17">
        <v>67.579701100007455</v>
      </c>
      <c r="C5" s="17">
        <v>17.580086346603792</v>
      </c>
      <c r="D5" s="17">
        <v>13.600232175282065</v>
      </c>
      <c r="E5" s="17">
        <v>1.2399803781066927</v>
      </c>
      <c r="F5" s="17"/>
    </row>
    <row r="6" spans="1:11" ht="12.75" customHeight="1" x14ac:dyDescent="0.2">
      <c r="A6" s="1">
        <v>2015</v>
      </c>
      <c r="B6" s="17">
        <v>66.350428628389153</v>
      </c>
      <c r="C6" s="17">
        <v>19.383722089314194</v>
      </c>
      <c r="D6" s="17">
        <v>12.590211323763956</v>
      </c>
      <c r="E6" s="17">
        <v>1.6756379585326955</v>
      </c>
      <c r="F6" s="17"/>
      <c r="G6" s="132"/>
    </row>
    <row r="7" spans="1:11" ht="12.75" customHeight="1" x14ac:dyDescent="0.2">
      <c r="A7" s="123">
        <v>2016</v>
      </c>
      <c r="B7" s="17">
        <v>65.460790393369962</v>
      </c>
      <c r="C7" s="17">
        <v>20.535950351643809</v>
      </c>
      <c r="D7" s="17">
        <v>12.168125639953274</v>
      </c>
      <c r="E7" s="17">
        <v>1.8351336150329529</v>
      </c>
      <c r="F7" s="17"/>
      <c r="G7" s="17"/>
      <c r="H7" s="17"/>
      <c r="I7" s="17"/>
    </row>
    <row r="8" spans="1:11" ht="25.5" customHeight="1" x14ac:dyDescent="0.2">
      <c r="A8" s="276" t="s">
        <v>35</v>
      </c>
      <c r="B8" s="276"/>
      <c r="C8" s="276"/>
      <c r="D8" s="276"/>
      <c r="E8" s="276"/>
      <c r="H8" s="17"/>
    </row>
    <row r="9" spans="1:11" ht="12.75" customHeight="1" x14ac:dyDescent="0.2">
      <c r="A9" s="238" t="s">
        <v>36</v>
      </c>
      <c r="B9" s="238"/>
      <c r="C9" s="238"/>
      <c r="D9" s="238"/>
      <c r="E9" s="238"/>
    </row>
    <row r="10" spans="1:11" x14ac:dyDescent="0.2">
      <c r="A10" s="239" t="s">
        <v>68</v>
      </c>
      <c r="B10" s="239"/>
      <c r="C10" s="239"/>
      <c r="D10" s="239"/>
      <c r="E10" s="239"/>
    </row>
    <row r="11" spans="1:11" x14ac:dyDescent="0.2">
      <c r="A11" s="63"/>
      <c r="B11" s="63"/>
      <c r="C11" s="63"/>
      <c r="D11" s="63"/>
      <c r="E11" s="63"/>
    </row>
    <row r="12" spans="1:11" x14ac:dyDescent="0.2">
      <c r="B12" s="17"/>
    </row>
    <row r="13" spans="1:11" ht="15" x14ac:dyDescent="0.25">
      <c r="A13" s="17"/>
      <c r="B13" s="179"/>
      <c r="C13" s="179"/>
      <c r="D13" s="179"/>
      <c r="E13" s="179"/>
      <c r="F13" s="180"/>
    </row>
    <row r="14" spans="1:11" ht="15" x14ac:dyDescent="0.25">
      <c r="A14" s="142"/>
      <c r="B14" s="179"/>
      <c r="C14" s="179"/>
      <c r="D14" s="179"/>
      <c r="E14" s="179"/>
      <c r="F14" s="180"/>
      <c r="G14" s="8"/>
      <c r="H14" s="8"/>
      <c r="I14" s="8"/>
      <c r="J14" s="8"/>
    </row>
    <row r="15" spans="1:11" x14ac:dyDescent="0.2">
      <c r="A15" s="179"/>
      <c r="B15" s="179"/>
      <c r="C15" s="179"/>
      <c r="D15" s="179"/>
      <c r="E15" s="179"/>
      <c r="F15" s="8"/>
      <c r="G15" s="8"/>
      <c r="H15" s="8"/>
      <c r="I15" s="8"/>
      <c r="J15" s="8"/>
      <c r="K15" s="8"/>
    </row>
    <row r="16" spans="1:11" ht="15" x14ac:dyDescent="0.25">
      <c r="A16" s="131"/>
      <c r="B16" s="179"/>
      <c r="C16" s="179"/>
      <c r="D16" s="179"/>
      <c r="E16" s="179"/>
      <c r="F16" s="180"/>
      <c r="H16" s="8"/>
      <c r="I16" s="8"/>
      <c r="J16" s="8"/>
      <c r="K16" s="8"/>
    </row>
    <row r="18" spans="1:6" x14ac:dyDescent="0.2">
      <c r="A18" s="181"/>
      <c r="B18" s="182"/>
      <c r="C18" s="182"/>
      <c r="D18" s="182"/>
      <c r="F18" s="182"/>
    </row>
    <row r="19" spans="1:6" ht="15" x14ac:dyDescent="0.25">
      <c r="B19" s="179"/>
      <c r="C19" s="179"/>
      <c r="D19" s="180"/>
      <c r="E19" s="10"/>
      <c r="F19" s="180"/>
    </row>
  </sheetData>
  <mergeCells count="3">
    <mergeCell ref="A1:E1"/>
    <mergeCell ref="A2:E2"/>
    <mergeCell ref="A8:E8"/>
  </mergeCells>
  <pageMargins left="0.75" right="0.75" top="1" bottom="1" header="0.5" footer="0.5"/>
  <pageSetup orientation="landscape" horizontalDpi="4294967295"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7"/>
  <sheetViews>
    <sheetView workbookViewId="0">
      <selection activeCell="I8" sqref="I8"/>
    </sheetView>
  </sheetViews>
  <sheetFormatPr defaultRowHeight="12.75" x14ac:dyDescent="0.2"/>
  <cols>
    <col min="1" max="1" width="10.7109375" style="6" customWidth="1"/>
    <col min="2" max="2" width="27.7109375" style="6" customWidth="1"/>
    <col min="3" max="3" width="15.5703125" style="6" customWidth="1"/>
    <col min="4" max="4" width="11.42578125" style="6" customWidth="1"/>
    <col min="5" max="5" width="20.140625" style="6" customWidth="1"/>
    <col min="6" max="6" width="9.7109375" style="6" bestFit="1" customWidth="1"/>
    <col min="7" max="9" width="9.140625" style="6"/>
    <col min="10" max="10" width="29.7109375" style="6" customWidth="1"/>
    <col min="11" max="16384" width="9.140625" style="6"/>
  </cols>
  <sheetData>
    <row r="1" spans="1:9" ht="25.5" customHeight="1" x14ac:dyDescent="0.2">
      <c r="A1" s="258" t="s">
        <v>122</v>
      </c>
      <c r="B1" s="259"/>
      <c r="C1" s="259"/>
      <c r="D1" s="259"/>
      <c r="E1" s="259"/>
    </row>
    <row r="2" spans="1:9" x14ac:dyDescent="0.2">
      <c r="A2" s="258" t="s">
        <v>74</v>
      </c>
      <c r="B2" s="277"/>
      <c r="C2" s="277"/>
      <c r="D2" s="277"/>
      <c r="E2" s="277"/>
    </row>
    <row r="3" spans="1:9" ht="38.25" customHeight="1" x14ac:dyDescent="0.2">
      <c r="A3" s="89" t="s">
        <v>75</v>
      </c>
      <c r="B3" s="124" t="s">
        <v>76</v>
      </c>
      <c r="C3" s="191" t="s">
        <v>77</v>
      </c>
      <c r="D3" s="64" t="s">
        <v>78</v>
      </c>
      <c r="E3" s="140" t="s">
        <v>123</v>
      </c>
      <c r="F3" s="8"/>
      <c r="G3" s="8"/>
    </row>
    <row r="4" spans="1:9" ht="12.75" customHeight="1" x14ac:dyDescent="0.2">
      <c r="A4" s="90">
        <v>1</v>
      </c>
      <c r="B4" s="128" t="s">
        <v>79</v>
      </c>
      <c r="C4" s="254">
        <v>99426</v>
      </c>
      <c r="D4" s="90" t="s">
        <v>73</v>
      </c>
      <c r="E4" s="105" t="s">
        <v>79</v>
      </c>
      <c r="F4" s="1"/>
      <c r="H4" s="19"/>
    </row>
    <row r="5" spans="1:9" ht="12.75" customHeight="1" x14ac:dyDescent="0.2">
      <c r="A5" s="90">
        <v>2</v>
      </c>
      <c r="B5" s="1" t="s">
        <v>4</v>
      </c>
      <c r="C5" s="255">
        <v>82027</v>
      </c>
      <c r="D5" s="90" t="s">
        <v>73</v>
      </c>
      <c r="E5" s="106" t="s">
        <v>5</v>
      </c>
      <c r="F5" s="1"/>
    </row>
    <row r="6" spans="1:9" ht="12.75" customHeight="1" x14ac:dyDescent="0.2">
      <c r="A6" s="90">
        <v>3</v>
      </c>
      <c r="B6" s="1" t="s">
        <v>5</v>
      </c>
      <c r="C6" s="255">
        <v>79347</v>
      </c>
      <c r="D6" s="90" t="s">
        <v>73</v>
      </c>
      <c r="E6" s="106" t="s">
        <v>4</v>
      </c>
      <c r="F6" s="1"/>
    </row>
    <row r="7" spans="1:9" ht="12.75" customHeight="1" x14ac:dyDescent="0.2">
      <c r="A7" s="90">
        <v>4</v>
      </c>
      <c r="B7" s="1" t="s">
        <v>80</v>
      </c>
      <c r="C7" s="255">
        <v>53678</v>
      </c>
      <c r="D7" s="90" t="s">
        <v>72</v>
      </c>
      <c r="E7" s="106" t="s">
        <v>80</v>
      </c>
      <c r="F7" s="1"/>
      <c r="G7" s="20"/>
      <c r="I7" s="20"/>
    </row>
    <row r="8" spans="1:9" ht="12.75" customHeight="1" x14ac:dyDescent="0.2">
      <c r="A8" s="90">
        <v>5</v>
      </c>
      <c r="B8" s="1" t="s">
        <v>8</v>
      </c>
      <c r="C8" s="255">
        <v>16681</v>
      </c>
      <c r="D8" s="90" t="s">
        <v>72</v>
      </c>
      <c r="E8" s="106" t="s">
        <v>8</v>
      </c>
      <c r="F8" s="1"/>
      <c r="H8" s="20"/>
      <c r="I8" s="20"/>
    </row>
    <row r="9" spans="1:9" ht="12.75" customHeight="1" x14ac:dyDescent="0.2">
      <c r="A9" s="90">
        <v>6</v>
      </c>
      <c r="B9" s="1" t="s">
        <v>6</v>
      </c>
      <c r="C9" s="255">
        <v>11547</v>
      </c>
      <c r="D9" s="90" t="s">
        <v>81</v>
      </c>
      <c r="E9" s="106" t="s">
        <v>6</v>
      </c>
      <c r="F9" s="1"/>
      <c r="I9" s="20"/>
    </row>
    <row r="10" spans="1:9" ht="12.75" customHeight="1" x14ac:dyDescent="0.2">
      <c r="A10" s="90">
        <v>7</v>
      </c>
      <c r="B10" s="127" t="s">
        <v>12</v>
      </c>
      <c r="C10" s="255">
        <v>10887</v>
      </c>
      <c r="D10" s="90" t="s">
        <v>82</v>
      </c>
      <c r="E10" s="106" t="s">
        <v>83</v>
      </c>
      <c r="F10" s="1"/>
    </row>
    <row r="11" spans="1:9" ht="12.75" customHeight="1" x14ac:dyDescent="0.2">
      <c r="A11" s="90">
        <v>8</v>
      </c>
      <c r="B11" s="126" t="s">
        <v>13</v>
      </c>
      <c r="C11" s="255">
        <v>10746</v>
      </c>
      <c r="D11" s="90" t="s">
        <v>71</v>
      </c>
      <c r="E11" s="106" t="s">
        <v>12</v>
      </c>
      <c r="F11" s="1"/>
    </row>
    <row r="12" spans="1:9" ht="12.75" customHeight="1" x14ac:dyDescent="0.25">
      <c r="A12" s="90">
        <v>9</v>
      </c>
      <c r="B12" s="1" t="s">
        <v>14</v>
      </c>
      <c r="C12" s="255">
        <v>6399</v>
      </c>
      <c r="D12" s="90" t="s">
        <v>71</v>
      </c>
      <c r="E12" s="106" t="s">
        <v>14</v>
      </c>
      <c r="F12" s="1"/>
      <c r="H12" s="21"/>
    </row>
    <row r="13" spans="1:9" ht="12.75" customHeight="1" x14ac:dyDescent="0.2">
      <c r="A13" s="98">
        <v>10</v>
      </c>
      <c r="B13" s="123" t="s">
        <v>102</v>
      </c>
      <c r="C13" s="256">
        <v>5570</v>
      </c>
      <c r="D13" s="98" t="s">
        <v>104</v>
      </c>
      <c r="E13" s="163" t="s">
        <v>9</v>
      </c>
      <c r="F13" s="126"/>
    </row>
    <row r="14" spans="1:9" ht="25.5" customHeight="1" x14ac:dyDescent="0.2">
      <c r="A14" s="274" t="s">
        <v>35</v>
      </c>
      <c r="B14" s="257"/>
      <c r="C14" s="257"/>
      <c r="D14" s="274"/>
      <c r="E14" s="257"/>
      <c r="F14" s="8"/>
      <c r="G14" s="8"/>
    </row>
    <row r="15" spans="1:9" ht="30" customHeight="1" x14ac:dyDescent="0.2">
      <c r="A15" s="259" t="s">
        <v>36</v>
      </c>
      <c r="B15" s="259"/>
      <c r="C15" s="259"/>
      <c r="D15" s="259"/>
      <c r="E15" s="259"/>
      <c r="F15" s="8"/>
      <c r="G15" s="8"/>
    </row>
    <row r="16" spans="1:9" ht="25.7" customHeight="1" x14ac:dyDescent="0.2">
      <c r="A16" s="259" t="s">
        <v>84</v>
      </c>
      <c r="B16" s="259"/>
      <c r="C16" s="259"/>
      <c r="D16" s="259"/>
      <c r="E16" s="259"/>
      <c r="F16" s="8"/>
      <c r="G16" s="8"/>
    </row>
    <row r="17" spans="6:6" x14ac:dyDescent="0.2">
      <c r="F17" s="8"/>
    </row>
  </sheetData>
  <mergeCells count="5">
    <mergeCell ref="A1:E1"/>
    <mergeCell ref="A2:E2"/>
    <mergeCell ref="A14:E14"/>
    <mergeCell ref="A15:E15"/>
    <mergeCell ref="A16:E16"/>
  </mergeCells>
  <pageMargins left="0.75" right="0.75" top="1" bottom="1" header="0.5" footer="0.5"/>
  <pageSetup orientation="landscape" horizontalDpi="4294967295" verticalDpi="4294967295"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35"/>
  <sheetViews>
    <sheetView zoomScaleNormal="100" workbookViewId="0">
      <selection activeCell="G31" sqref="G31"/>
    </sheetView>
  </sheetViews>
  <sheetFormatPr defaultRowHeight="12.75" x14ac:dyDescent="0.2"/>
  <cols>
    <col min="1" max="1" width="18.28515625" style="12" customWidth="1"/>
    <col min="2" max="2" width="9.28515625" style="12" customWidth="1"/>
    <col min="3" max="3" width="8.7109375" style="12" customWidth="1"/>
    <col min="4" max="4" width="9.28515625" style="12" customWidth="1"/>
    <col min="5" max="5" width="9" style="12" customWidth="1"/>
    <col min="6" max="8" width="12.85546875" style="12" customWidth="1"/>
    <col min="9" max="9" width="10.42578125" style="12" customWidth="1"/>
    <col min="10" max="10" width="15.42578125" style="12" customWidth="1"/>
    <col min="11" max="16384" width="9.140625" style="12"/>
  </cols>
  <sheetData>
    <row r="1" spans="1:10" ht="33.75" customHeight="1" x14ac:dyDescent="0.25">
      <c r="A1" s="264" t="s">
        <v>85</v>
      </c>
      <c r="B1" s="264"/>
      <c r="C1" s="264"/>
      <c r="D1" s="264"/>
      <c r="E1" s="264"/>
      <c r="F1" s="22"/>
      <c r="G1" s="22"/>
      <c r="H1" s="22"/>
      <c r="I1" s="22"/>
    </row>
    <row r="2" spans="1:10" ht="12.75" customHeight="1" x14ac:dyDescent="0.2">
      <c r="A2" s="265" t="s">
        <v>86</v>
      </c>
      <c r="B2" s="265"/>
      <c r="C2" s="265"/>
      <c r="D2" s="265"/>
      <c r="E2" s="265"/>
      <c r="F2" s="13"/>
      <c r="G2" s="13"/>
      <c r="H2" s="13"/>
      <c r="I2" s="13"/>
      <c r="J2" s="13"/>
    </row>
    <row r="3" spans="1:10" ht="25.5" customHeight="1" x14ac:dyDescent="0.2">
      <c r="A3" s="102"/>
      <c r="B3" s="103">
        <v>2013</v>
      </c>
      <c r="C3" s="103">
        <v>2014</v>
      </c>
      <c r="D3" s="103">
        <v>2015</v>
      </c>
      <c r="E3" s="103">
        <v>2016</v>
      </c>
      <c r="F3" s="23"/>
    </row>
    <row r="4" spans="1:10" s="13" customFormat="1" x14ac:dyDescent="0.2">
      <c r="A4" s="78" t="s">
        <v>49</v>
      </c>
      <c r="B4" s="104">
        <v>-2.0681504067388135</v>
      </c>
      <c r="C4" s="104">
        <v>0.44854684189215221</v>
      </c>
      <c r="D4" s="104">
        <v>0.82538216485727034</v>
      </c>
      <c r="E4" s="104">
        <v>3.345146277369996</v>
      </c>
      <c r="F4" s="24"/>
      <c r="G4" s="24"/>
      <c r="H4" s="24"/>
      <c r="I4" s="24"/>
    </row>
    <row r="5" spans="1:10" x14ac:dyDescent="0.2">
      <c r="A5" s="83" t="s">
        <v>50</v>
      </c>
      <c r="B5" s="80">
        <v>-1.9294459766666283</v>
      </c>
      <c r="C5" s="80">
        <v>7.9621894059736034E-2</v>
      </c>
      <c r="D5" s="80">
        <v>1.4257832401884323</v>
      </c>
      <c r="E5" s="80">
        <v>3.1650411907448337</v>
      </c>
      <c r="F5" s="25"/>
      <c r="G5" s="25"/>
      <c r="H5" s="25"/>
      <c r="I5" s="25"/>
    </row>
    <row r="6" spans="1:10" s="14" customFormat="1" x14ac:dyDescent="0.2">
      <c r="A6" s="83" t="s">
        <v>51</v>
      </c>
      <c r="B6" s="80">
        <v>-2.2231514658605267</v>
      </c>
      <c r="C6" s="80">
        <v>0.5771547174845314</v>
      </c>
      <c r="D6" s="80">
        <v>1.7367423208057984</v>
      </c>
      <c r="E6" s="80">
        <v>2.9068920297246099</v>
      </c>
      <c r="F6" s="24"/>
      <c r="G6" s="26"/>
      <c r="H6" s="26"/>
      <c r="I6" s="26"/>
    </row>
    <row r="7" spans="1:10" s="14" customFormat="1" x14ac:dyDescent="0.2">
      <c r="A7" s="136" t="s">
        <v>52</v>
      </c>
      <c r="B7" s="80">
        <v>-1.9940508134132691</v>
      </c>
      <c r="C7" s="80">
        <v>0.41380820889100967</v>
      </c>
      <c r="D7" s="80">
        <v>2.404452892510478</v>
      </c>
      <c r="E7" s="80">
        <v>2.3826096879100813</v>
      </c>
      <c r="F7" s="130"/>
      <c r="G7" s="104"/>
      <c r="H7" s="26"/>
      <c r="I7" s="26"/>
    </row>
    <row r="8" spans="1:10" s="14" customFormat="1" x14ac:dyDescent="0.2">
      <c r="A8" s="153" t="s">
        <v>53</v>
      </c>
      <c r="B8" s="80">
        <v>-1.9707297667408752</v>
      </c>
      <c r="C8" s="80">
        <v>0.50883039247055883</v>
      </c>
      <c r="D8" s="80">
        <v>2.6632709315236549</v>
      </c>
      <c r="E8" s="80">
        <v>2.31472027469577</v>
      </c>
      <c r="F8" s="26"/>
      <c r="G8" s="26"/>
      <c r="H8" s="26"/>
      <c r="I8" s="26"/>
    </row>
    <row r="9" spans="1:10" s="14" customFormat="1" x14ac:dyDescent="0.2">
      <c r="A9" s="161" t="s">
        <v>54</v>
      </c>
      <c r="B9" s="80">
        <v>-1.8154080271011206</v>
      </c>
      <c r="C9" s="80">
        <v>0.27259522335284336</v>
      </c>
      <c r="D9" s="80">
        <v>3.1049628919069017</v>
      </c>
      <c r="E9" s="80">
        <v>2.2664095281860437</v>
      </c>
      <c r="F9" s="26"/>
      <c r="G9" s="26"/>
      <c r="H9" s="26"/>
      <c r="I9" s="26"/>
    </row>
    <row r="10" spans="1:10" s="14" customFormat="1" x14ac:dyDescent="0.2">
      <c r="A10" s="187" t="s">
        <v>55</v>
      </c>
      <c r="B10" s="80">
        <v>-1.7273221908024308</v>
      </c>
      <c r="C10" s="80">
        <v>0.41602657579325775</v>
      </c>
      <c r="D10" s="80">
        <v>3.1101843978240358</v>
      </c>
      <c r="E10" s="80">
        <v>2.4146020915003144</v>
      </c>
      <c r="F10" s="26"/>
      <c r="G10" s="26"/>
      <c r="H10" s="26"/>
      <c r="I10" s="26"/>
    </row>
    <row r="11" spans="1:10" s="14" customFormat="1" x14ac:dyDescent="0.2">
      <c r="A11" s="195" t="s">
        <v>56</v>
      </c>
      <c r="B11" s="80">
        <v>-1.470242703675029</v>
      </c>
      <c r="C11" s="80">
        <v>0.11532447224394057</v>
      </c>
      <c r="D11" s="80">
        <v>3.698627462465101</v>
      </c>
      <c r="E11" s="80">
        <v>2.4645381391513252</v>
      </c>
      <c r="F11" s="26"/>
      <c r="G11" s="26"/>
      <c r="H11" s="26"/>
      <c r="I11" s="26"/>
    </row>
    <row r="12" spans="1:10" s="14" customFormat="1" x14ac:dyDescent="0.2">
      <c r="A12" s="230" t="s">
        <v>57</v>
      </c>
      <c r="B12" s="80">
        <v>-1.0396509936984974</v>
      </c>
      <c r="C12" s="80">
        <v>0.36795535945202473</v>
      </c>
      <c r="D12" s="80">
        <v>3.5848563051227291</v>
      </c>
      <c r="E12" s="80">
        <v>2.5709062812128982</v>
      </c>
      <c r="F12" s="26"/>
      <c r="G12" s="26"/>
      <c r="H12" s="26"/>
      <c r="I12" s="26"/>
    </row>
    <row r="13" spans="1:10" s="14" customFormat="1" x14ac:dyDescent="0.2">
      <c r="A13" s="235" t="s">
        <v>58</v>
      </c>
      <c r="B13" s="80">
        <v>-0.59431725424651149</v>
      </c>
      <c r="C13" s="80">
        <v>0.26120176272087775</v>
      </c>
      <c r="D13" s="80">
        <v>3.6250677628320376</v>
      </c>
      <c r="E13" s="80">
        <v>2.6657483515490923</v>
      </c>
      <c r="F13" s="24"/>
      <c r="G13" s="24"/>
      <c r="H13" s="26"/>
      <c r="I13" s="26"/>
    </row>
    <row r="14" spans="1:10" s="14" customFormat="1" x14ac:dyDescent="0.2">
      <c r="A14" s="42" t="s">
        <v>59</v>
      </c>
      <c r="B14" s="113">
        <v>-8.8623063078538775E-2</v>
      </c>
      <c r="C14" s="113">
        <v>0.3551974491430715</v>
      </c>
      <c r="D14" s="113">
        <v>3.6710107739571609</v>
      </c>
      <c r="E14" s="113">
        <v>2.2895688654690498</v>
      </c>
      <c r="F14" s="26"/>
      <c r="G14" s="26"/>
      <c r="H14" s="26"/>
      <c r="I14" s="26"/>
    </row>
    <row r="15" spans="1:10" s="14" customFormat="1" x14ac:dyDescent="0.2">
      <c r="A15" s="81" t="s">
        <v>60</v>
      </c>
      <c r="B15" s="82">
        <v>0.42902406864385101</v>
      </c>
      <c r="C15" s="82">
        <v>0.82146146459994906</v>
      </c>
      <c r="D15" s="82">
        <v>3.4538252523799708</v>
      </c>
      <c r="E15" s="76"/>
      <c r="F15" s="26"/>
      <c r="G15" s="26"/>
      <c r="H15" s="26"/>
      <c r="I15" s="26"/>
    </row>
    <row r="16" spans="1:10" ht="25.5" customHeight="1" x14ac:dyDescent="0.2">
      <c r="A16" s="267" t="s">
        <v>35</v>
      </c>
      <c r="B16" s="267"/>
      <c r="C16" s="267"/>
      <c r="D16" s="267"/>
      <c r="E16" s="267"/>
    </row>
    <row r="17" spans="1:6" ht="25.5" customHeight="1" x14ac:dyDescent="0.2">
      <c r="A17" s="278" t="s">
        <v>36</v>
      </c>
      <c r="B17" s="278"/>
      <c r="C17" s="278"/>
      <c r="D17" s="278"/>
      <c r="E17" s="278"/>
    </row>
    <row r="18" spans="1:6" x14ac:dyDescent="0.2">
      <c r="A18" s="279"/>
      <c r="B18" s="279"/>
      <c r="C18" s="279"/>
      <c r="D18" s="279"/>
      <c r="E18" s="279"/>
      <c r="F18" s="279"/>
    </row>
    <row r="35" spans="9:9" x14ac:dyDescent="0.2">
      <c r="I35" s="68"/>
    </row>
  </sheetData>
  <mergeCells count="5">
    <mergeCell ref="A1:E1"/>
    <mergeCell ref="A2:E2"/>
    <mergeCell ref="A16:E16"/>
    <mergeCell ref="A17:E17"/>
    <mergeCell ref="A18:F18"/>
  </mergeCells>
  <pageMargins left="0.75" right="0.75" top="1" bottom="1" header="0.5" footer="0.5"/>
  <pageSetup orientation="landscape"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Figure</vt:lpstr>
      <vt:lpstr>Table 1</vt:lpstr>
      <vt:lpstr>Table 1A</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Connie CTR (OST)</dc:creator>
  <cp:lastModifiedBy>Solomon, Todd (OST)</cp:lastModifiedBy>
  <dcterms:created xsi:type="dcterms:W3CDTF">2016-05-16T13:44:47Z</dcterms:created>
  <dcterms:modified xsi:type="dcterms:W3CDTF">2017-01-19T13:26:56Z</dcterms:modified>
</cp:coreProperties>
</file>