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hidePivotFieldList="1" defaultThemeVersion="124226"/>
  <bookViews>
    <workbookView xWindow="-15" yWindow="-15" windowWidth="14520" windowHeight="12825" tabRatio="904" firstSheet="1" activeTab="1"/>
  </bookViews>
  <sheets>
    <sheet name="Text" sheetId="19" state="hidden" r:id="rId1"/>
    <sheet name="Table1" sheetId="2" r:id="rId2"/>
    <sheet name="Table1a" sheetId="3" r:id="rId3"/>
    <sheet name="Table2" sheetId="4" r:id="rId4"/>
    <sheet name="Table3" sheetId="22" r:id="rId5"/>
    <sheet name="Table4" sheetId="6" r:id="rId6"/>
    <sheet name="Table5" sheetId="21" r:id="rId7"/>
    <sheet name="Table5(old)" sheetId="7" state="hidden" r:id="rId8"/>
    <sheet name="Table6" sheetId="8" r:id="rId9"/>
    <sheet name="Table7" sheetId="9" r:id="rId10"/>
    <sheet name="Table8" sheetId="10" r:id="rId11"/>
    <sheet name="Table9" sheetId="11" r:id="rId12"/>
    <sheet name="Table10" sheetId="12" r:id="rId13"/>
    <sheet name="Table11" sheetId="13" r:id="rId14"/>
    <sheet name="Table12" sheetId="15" r:id="rId15"/>
    <sheet name="Table13" sheetId="16" r:id="rId16"/>
    <sheet name="Table14" sheetId="17" r:id="rId17"/>
    <sheet name="Table15" sheetId="18" r:id="rId18"/>
  </sheets>
  <definedNames>
    <definedName name="_xlnm.Print_Area" localSheetId="13">Table11!$A$1:$H$20</definedName>
    <definedName name="_xlnm.Print_Area" localSheetId="16">Table14!$A$1:$H$20</definedName>
    <definedName name="_xlnm.Print_Area" localSheetId="17">Table15!$A$1:$I$26</definedName>
    <definedName name="_xlnm.Print_Area" localSheetId="4">Table3!$A$1:$H$21</definedName>
    <definedName name="_xlnm.Print_Area" localSheetId="5">Table4!$A$1:$F$11</definedName>
    <definedName name="_xlnm.Print_Area" localSheetId="10">Table8!$A$1:$H$20</definedName>
  </definedNames>
  <calcPr calcId="145621"/>
</workbook>
</file>

<file path=xl/calcChain.xml><?xml version="1.0" encoding="utf-8"?>
<calcChain xmlns="http://schemas.openxmlformats.org/spreadsheetml/2006/main">
  <c r="I6" i="11" l="1"/>
  <c r="H6" i="11"/>
  <c r="B17" i="22" l="1"/>
  <c r="C17" i="22"/>
  <c r="D17" i="22"/>
  <c r="E17" i="22"/>
  <c r="A24" i="19" l="1"/>
  <c r="A1" i="21" l="1"/>
  <c r="A28" i="19" l="1"/>
  <c r="C5" i="7"/>
  <c r="D5" i="7"/>
  <c r="E5" i="7"/>
  <c r="B5" i="7"/>
  <c r="A5" i="7"/>
  <c r="A10" i="7"/>
  <c r="B10" i="7"/>
  <c r="C10" i="7"/>
  <c r="D10" i="7"/>
  <c r="E10" i="7"/>
  <c r="A11" i="7"/>
  <c r="B11" i="7"/>
  <c r="C11" i="7"/>
  <c r="D11" i="7"/>
  <c r="E11" i="7"/>
  <c r="A12" i="7"/>
  <c r="B12" i="7"/>
  <c r="C12" i="7"/>
  <c r="D12" i="7"/>
  <c r="E12" i="7"/>
  <c r="A13" i="7"/>
  <c r="B13" i="7"/>
  <c r="C13" i="7"/>
  <c r="D13" i="7"/>
  <c r="E13" i="7"/>
  <c r="A14" i="7"/>
  <c r="B14" i="7"/>
  <c r="C14" i="7"/>
  <c r="D14" i="7"/>
  <c r="E14" i="7"/>
  <c r="A15" i="7"/>
  <c r="B15" i="7"/>
  <c r="C15" i="7"/>
  <c r="D15" i="7"/>
  <c r="E15" i="7"/>
  <c r="A16" i="7"/>
  <c r="B16" i="7"/>
  <c r="C16" i="7"/>
  <c r="D16" i="7"/>
  <c r="E16" i="7"/>
  <c r="A19" i="19"/>
  <c r="A15" i="19" l="1"/>
  <c r="A1" i="10"/>
  <c r="A1" i="13"/>
  <c r="A1" i="17"/>
  <c r="A1" i="7"/>
  <c r="A9" i="19" l="1"/>
  <c r="A4" i="19"/>
  <c r="A13" i="19"/>
  <c r="A22" i="19"/>
  <c r="A8" i="19"/>
  <c r="A11" i="19"/>
  <c r="A18" i="19"/>
  <c r="A1" i="19"/>
  <c r="A3" i="19"/>
  <c r="A23" i="19"/>
  <c r="A27" i="19"/>
  <c r="A3" i="7"/>
  <c r="A6" i="19"/>
</calcChain>
</file>

<file path=xl/sharedStrings.xml><?xml version="1.0" encoding="utf-8"?>
<sst xmlns="http://schemas.openxmlformats.org/spreadsheetml/2006/main" count="356" uniqueCount="135">
  <si>
    <t>Network</t>
  </si>
  <si>
    <t>Low-cost</t>
  </si>
  <si>
    <t>Regional</t>
  </si>
  <si>
    <t>Mar 2015 - Mar 2016</t>
  </si>
  <si>
    <t>Apr 2015 - Apr 2016</t>
  </si>
  <si>
    <t>May 2015 - May 2016</t>
  </si>
  <si>
    <t>Jun 2015 - Jun 2016</t>
  </si>
  <si>
    <t>Mar 2016 - Apr 2016</t>
  </si>
  <si>
    <t>Apr 2016 - May 2016</t>
  </si>
  <si>
    <t>May 2016 - Jun 2016</t>
  </si>
  <si>
    <t>Month</t>
  </si>
  <si>
    <t>January</t>
  </si>
  <si>
    <t>February</t>
  </si>
  <si>
    <t>March</t>
  </si>
  <si>
    <t>April</t>
  </si>
  <si>
    <t>May</t>
  </si>
  <si>
    <t>June</t>
  </si>
  <si>
    <t>July</t>
  </si>
  <si>
    <t>August</t>
  </si>
  <si>
    <t>September</t>
  </si>
  <si>
    <t>October</t>
  </si>
  <si>
    <t>November</t>
  </si>
  <si>
    <t>December</t>
  </si>
  <si>
    <t>Month_Name</t>
  </si>
  <si>
    <t>Year</t>
  </si>
  <si>
    <t>Rank</t>
  </si>
  <si>
    <t>Airline</t>
  </si>
  <si>
    <t>Total FTE Employees</t>
  </si>
  <si>
    <t>Envoy Air</t>
  </si>
  <si>
    <t>Table 1: Yearly Change in Scheduled Passenger Airline Full-time Equivalent Employees* by Airline Group</t>
  </si>
  <si>
    <t>Most recent 13 months - percent change from same month of the previous year</t>
  </si>
  <si>
    <t>Network Airlines</t>
  </si>
  <si>
    <t>Low-cost Airlines</t>
  </si>
  <si>
    <t>Regional Airlines</t>
  </si>
  <si>
    <t>All Passenger Airlines **</t>
  </si>
  <si>
    <t>Source: Bureau of Transportation Statistics</t>
  </si>
  <si>
    <t>* Full-time Equivalent Employee (FTE) calculations count two part-time employees as one full-time employee.</t>
  </si>
  <si>
    <t>** Includes network, low-cost, regional and other carriers. Other Carriers generally operate within specific niche markets. They are: Hawaiian Airlines, Sun Country Airlines and Island Air Hawaii.</t>
  </si>
  <si>
    <t>Note: Percent changes based on numbers prior to rounding.</t>
  </si>
  <si>
    <t>Note: See Table 2 for all passenger airlines, Table 7 for Network, Table 10 for Low-Cost and Table 13 for Regional.</t>
  </si>
  <si>
    <t>Other Airlines</t>
  </si>
  <si>
    <t>Table 1A: Monthly Change in Scheduled Passenger Airline Full-time Equivalent Employees* by Airline Group</t>
  </si>
  <si>
    <t>Percent change in FTEs from the previous month</t>
  </si>
  <si>
    <t>Table 2: Change from Previous Year in Scheduled Passenger Airline* Full-time Equivalent Employees**</t>
  </si>
  <si>
    <t>Percent change compared to same month the previous year</t>
  </si>
  <si>
    <t>* Includes network, low-cost, regional and other carriers.</t>
  </si>
  <si>
    <t>** Full-time Equivalent Employee (FTE) calculations count two part-time employees as one full-time employee.</t>
  </si>
  <si>
    <t>Percent Change</t>
  </si>
  <si>
    <t>All Passenger Airlines**</t>
  </si>
  <si>
    <t>** Includes network, low-cost, regional and other carriers.</t>
  </si>
  <si>
    <t>Ranked by Number of Full-Time Equivalent Employees*</t>
  </si>
  <si>
    <t>** See Table 9 for Network, Table 12 for Low-Cost and Table 15 for Regional.</t>
  </si>
  <si>
    <t>Table 7: Network Airline Year-to-Year Change in Full-time Equivalent Employees* from the Previous Year</t>
  </si>
  <si>
    <t>Percent change compared to same month of the previous year</t>
  </si>
  <si>
    <t>Total</t>
  </si>
  <si>
    <t>N/A</t>
  </si>
  <si>
    <t>Table 10: Low-Cost Airline Year-to-Year Change in Full-time Equivalent Employees* from the Previous Year</t>
  </si>
  <si>
    <t>Note: Percent changes and averages based on numbers prior to rounding.</t>
  </si>
  <si>
    <t>Table 13: Regional Airline Year-to-Year Change in Full-time Equivalent Employees* from the Previous Year</t>
  </si>
  <si>
    <t>Airline Mergers: Airlines involved in mergers typically begin joint reporting following U.S. Department of Transportation approval and issuance of a single economic certificate. American and US Airways began reporting jointly with July 2015 employment numbers. The airlines announced the merger in January 2013.</t>
  </si>
  <si>
    <t>Reporting Notes</t>
  </si>
  <si>
    <t>Airlines that operate at least one aircraft that has more than 60 seats or the capacity to carry a payload of passengers, cargo and fuel weighing more than 18,000 pounds must report monthly employment statistics.</t>
  </si>
  <si>
    <t>The “Other Carrier” category generally reflects those airlines that operate within specific niche markets such as the Hawaiian Islands served by Hawaiian Airlines and Island Air Hawaii. </t>
  </si>
  <si>
    <t>Low-cost airlines operate under a low-cost business model, with infrastructure and aircraft operating costs below the overall industry average.</t>
  </si>
  <si>
    <t>Regional carriers typically provide service from small cities, using primarily regional jets to support the network carriers’ hub and spoke systems.</t>
  </si>
  <si>
    <t>Jul 2015 - Jul 2016</t>
  </si>
  <si>
    <t>Jun 2016 - Jul 2016</t>
  </si>
  <si>
    <t>Aug 2015 - Aug 2016</t>
  </si>
  <si>
    <t>Jul 2016 - Aug 2016</t>
  </si>
  <si>
    <t>Sep 2015 - Sep 2016</t>
  </si>
  <si>
    <t>Aug 2016 - Sep 2016</t>
  </si>
  <si>
    <t>Oct 2015 - Oct 2016</t>
  </si>
  <si>
    <t>Sep 2016 - Oct 2016</t>
  </si>
  <si>
    <t>Nov 2015 - Nov 2016</t>
  </si>
  <si>
    <t>Oct 2016 - Nov 2016</t>
  </si>
  <si>
    <t>Dec 2015 - Dec 2016</t>
  </si>
  <si>
    <t>Nov 2016 - Dec 2016</t>
  </si>
  <si>
    <t>Dec 2016 - Jan 2017</t>
  </si>
  <si>
    <t>Jan 2016 - Jan 2017</t>
  </si>
  <si>
    <t>Southwest Airlines Co., JetBlue Airways, Spirit Air Lines, Allegiant Air, Frontier Airlines Inc. and Virgin America increased FTEs from January 2016 (Table 12).</t>
  </si>
  <si>
    <t>Feb 2016 - Feb 2017</t>
  </si>
  <si>
    <t>Jan 2017 - Feb 2017</t>
  </si>
  <si>
    <t>Mar 2016 - Mar 2017</t>
  </si>
  <si>
    <t>Feb 2017 - Mar 2017</t>
  </si>
  <si>
    <t>Top 10 Airlines March 2016</t>
  </si>
  <si>
    <t>Data are compiled from monthly reports filed with BTS by commercial air carriers as of May 9, 2017. Additional airline employment data and previous press releases can be found on the BTS website. BTS has scheduled release of April 2017 passenger airline employment data for June 19, 2017.  </t>
  </si>
  <si>
    <t>2013 - 2017</t>
  </si>
  <si>
    <t>2016 - 2017</t>
  </si>
  <si>
    <t>Jan - Mar Average</t>
  </si>
  <si>
    <t>Percent of Total Passenger Airline Employees in 2017</t>
  </si>
  <si>
    <t>Carrier Group**</t>
  </si>
  <si>
    <t>Table 4: Airline Group Full-time Equivalent Employees*, March 2013-2017</t>
  </si>
  <si>
    <t>Low-Cost Airlines</t>
  </si>
  <si>
    <t>March of each year</t>
  </si>
  <si>
    <t>Table 6: Top 10 Airlines, March 2017</t>
  </si>
  <si>
    <t xml:space="preserve">American </t>
  </si>
  <si>
    <t xml:space="preserve">United </t>
  </si>
  <si>
    <t>Delta</t>
  </si>
  <si>
    <t xml:space="preserve">Southwest </t>
  </si>
  <si>
    <t xml:space="preserve">JetBlue </t>
  </si>
  <si>
    <t>Alaska</t>
  </si>
  <si>
    <t xml:space="preserve">SkyWest </t>
  </si>
  <si>
    <t xml:space="preserve">ExpressJet </t>
  </si>
  <si>
    <t xml:space="preserve">Spirit </t>
  </si>
  <si>
    <t xml:space="preserve">Hawaiian </t>
  </si>
  <si>
    <t xml:space="preserve">Delta </t>
  </si>
  <si>
    <t xml:space="preserve">Alaska </t>
  </si>
  <si>
    <t>Table 9: Network Airline Full-time Equivalent Employees*, March 2013-2017</t>
  </si>
  <si>
    <t>(FTEs for March of each year.  Ranked by March 2017 FTEs)</t>
  </si>
  <si>
    <t>** American Airlines and US Airways began reporting combined numbers in July 2015.</t>
  </si>
  <si>
    <t>Table 12:  Low-Cost Airline Full-time Equivalent Employees*, March 2013-2017</t>
  </si>
  <si>
    <t xml:space="preserve">Allegiant </t>
  </si>
  <si>
    <t xml:space="preserve">Frontier </t>
  </si>
  <si>
    <t xml:space="preserve">Virgin </t>
  </si>
  <si>
    <t>Table 15: Regional Airline Full-time Equivalent Employees*, March 2013-2017</t>
  </si>
  <si>
    <t>N/A: Carriers did not meet the standard for filing, was no longer operating, merged with another operating carrier or failed to file.  See previous notes.</t>
  </si>
  <si>
    <r>
      <rPr>
        <vertAlign val="superscript"/>
        <sz val="9"/>
        <rFont val="Calibri"/>
        <family val="2"/>
        <scheme val="minor"/>
      </rPr>
      <t>#</t>
    </r>
    <r>
      <rPr>
        <sz val="9"/>
        <rFont val="Calibri"/>
        <family val="2"/>
        <scheme val="minor"/>
      </rPr>
      <t xml:space="preserve"> Effective the end of December 2016, Republic and Shuttle America combined operations and Shuttle America ceased operating. Effective the end of December 2014, Shuttle America and Chautauqua Airlines combined operations and Chautauqua ceased operating. </t>
    </r>
  </si>
  <si>
    <r>
      <rPr>
        <vertAlign val="superscript"/>
        <sz val="9"/>
        <rFont val="Calibri"/>
        <family val="2"/>
        <scheme val="minor"/>
      </rPr>
      <t>##</t>
    </r>
    <r>
      <rPr>
        <sz val="9"/>
        <rFont val="Calibri"/>
        <family val="2"/>
        <scheme val="minor"/>
      </rPr>
      <t xml:space="preserve"> Effective the end of March 2013, Executive Airlines ceased operations.</t>
    </r>
  </si>
  <si>
    <t>Republic#</t>
  </si>
  <si>
    <t>Shuttle America#</t>
  </si>
  <si>
    <t>Chautauqua#</t>
  </si>
  <si>
    <t xml:space="preserve">Endeavor  </t>
  </si>
  <si>
    <t>Horizon</t>
  </si>
  <si>
    <t>Mesa</t>
  </si>
  <si>
    <t xml:space="preserve">PSA </t>
  </si>
  <si>
    <t>Compass</t>
  </si>
  <si>
    <t xml:space="preserve">Air Wisconsin </t>
  </si>
  <si>
    <t xml:space="preserve">GoJet </t>
  </si>
  <si>
    <t>Executive Airlines##</t>
  </si>
  <si>
    <t xml:space="preserve">Envoy </t>
  </si>
  <si>
    <t>YX/S5/RP Combined#</t>
  </si>
  <si>
    <t>Table 3: Scheduled Passenger Airline* Full-time Equivalent Employees** by Month 2013-2017</t>
  </si>
  <si>
    <t>12-Month Average</t>
  </si>
  <si>
    <t>US Airways</t>
  </si>
  <si>
    <t>American (+ US)</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</si>
</sst>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_(* \(#,##0.00\);_(* &quot;-&quot;??_);_(@_)"/>
    <numFmt numFmtId="164" formatCode="0.0"/>
    <numFmt numFmtId="165" formatCode="_(* #,##0.0_);_(* \(#,##0.0\);_(* &quot;-&quot;??_);_(@_)"/>
    <numFmt numFmtId="166" formatCode="_(* #,##0_);_(* \(#,##0\);_(* &quot;-&quot;??_);_(@_)"/>
    <numFmt numFmtId="167" formatCode="#,##0.0_);\(#,##0.0\)"/>
    <numFmt numFmtId="168" formatCode="0.0%"/>
    <numFmt numFmtId="169" formatCode="#,##0.0"/>
    <numFmt numFmtId="170" formatCode="_(* #,##0.000_);_(* \(#,##0.000\);_(*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sz val="11"/>
      <name val="Calibri"/>
      <family val="2"/>
      <scheme val="minor"/>
    </font>
    <font>
      <b/>
      <sz val="11"/>
      <name val="Calibri"/>
      <family val="2"/>
      <scheme val="minor"/>
    </font>
    <font>
      <sz val="9"/>
      <name val="Calibri"/>
      <family val="2"/>
      <scheme val="minor"/>
    </font>
    <font>
      <sz val="11"/>
      <color theme="1"/>
      <name val="Times New Roman"/>
      <family val="1"/>
    </font>
    <font>
      <sz val="10"/>
      <color theme="1"/>
      <name val="Calibri"/>
      <family val="2"/>
      <scheme val="minor"/>
    </font>
    <font>
      <sz val="10"/>
      <name val="Arial"/>
      <family val="2"/>
    </font>
    <font>
      <b/>
      <sz val="10"/>
      <name val="Arial"/>
      <family val="2"/>
    </font>
    <font>
      <vertAlign val="superscript"/>
      <sz val="9"/>
      <name val="Calibri"/>
      <family val="2"/>
      <scheme val="minor"/>
    </font>
    <font>
      <b/>
      <sz val="10"/>
      <color rgb="FF000000"/>
      <name val="Arial"/>
      <family val="2"/>
    </font>
  </fonts>
  <fills count="3">
    <fill>
      <patternFill patternType="none"/>
    </fill>
    <fill>
      <patternFill patternType="gray125"/>
    </fill>
    <fill>
      <patternFill patternType="solid">
        <fgColor rgb="FF92D050"/>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9" fillId="0" borderId="0"/>
    <xf numFmtId="0" fontId="9" fillId="0" borderId="0"/>
  </cellStyleXfs>
  <cellXfs count="149">
    <xf numFmtId="0" fontId="0" fillId="0" borderId="0" xfId="0"/>
    <xf numFmtId="0" fontId="2" fillId="0" borderId="0" xfId="0" applyFont="1"/>
    <xf numFmtId="0" fontId="2" fillId="0" borderId="0" xfId="0" applyFont="1" applyAlignment="1">
      <alignment horizontal="center" vertical="center" wrapText="1"/>
    </xf>
    <xf numFmtId="0" fontId="3" fillId="0" borderId="0" xfId="0" applyFont="1"/>
    <xf numFmtId="0" fontId="0" fillId="0" borderId="0" xfId="0" applyAlignment="1">
      <alignment horizontal="left" indent="1"/>
    </xf>
    <xf numFmtId="0" fontId="2" fillId="0" borderId="0" xfId="0" applyFont="1" applyAlignment="1">
      <alignment horizontal="left" indent="1"/>
    </xf>
    <xf numFmtId="0" fontId="2" fillId="0" borderId="0" xfId="0" applyFont="1" applyAlignment="1">
      <alignment horizontal="center" vertical="center"/>
    </xf>
    <xf numFmtId="166" fontId="0" fillId="0" borderId="0" xfId="1" applyNumberFormat="1" applyFont="1" applyAlignment="1">
      <alignment horizontal="right" indent="1"/>
    </xf>
    <xf numFmtId="165" fontId="0" fillId="0" borderId="0" xfId="0" applyNumberFormat="1" applyAlignment="1">
      <alignment horizontal="right" indent="1"/>
    </xf>
    <xf numFmtId="165" fontId="2" fillId="0" borderId="0" xfId="0" applyNumberFormat="1" applyFont="1" applyAlignment="1">
      <alignment horizontal="right" indent="1"/>
    </xf>
    <xf numFmtId="166" fontId="2" fillId="0" borderId="0" xfId="1" applyNumberFormat="1" applyFont="1" applyAlignment="1">
      <alignment horizontal="right" indent="1"/>
    </xf>
    <xf numFmtId="164" fontId="0" fillId="0" borderId="0" xfId="0" applyNumberFormat="1" applyAlignment="1">
      <alignment horizontal="right" indent="1"/>
    </xf>
    <xf numFmtId="164" fontId="0" fillId="0" borderId="0" xfId="0" applyNumberFormat="1" applyFont="1" applyAlignment="1">
      <alignment horizontal="right" indent="1"/>
    </xf>
    <xf numFmtId="164" fontId="2" fillId="0" borderId="0" xfId="0" applyNumberFormat="1" applyFont="1" applyAlignment="1">
      <alignment horizontal="right" indent="1"/>
    </xf>
    <xf numFmtId="164" fontId="0" fillId="0" borderId="0" xfId="0" applyNumberFormat="1" applyAlignment="1">
      <alignment horizontal="right" indent="2"/>
    </xf>
    <xf numFmtId="0" fontId="4" fillId="0" borderId="0" xfId="0" applyFont="1"/>
    <xf numFmtId="0" fontId="4" fillId="0" borderId="0" xfId="0" applyFont="1" applyAlignment="1">
      <alignment wrapText="1"/>
    </xf>
    <xf numFmtId="0" fontId="0" fillId="0" borderId="0" xfId="0" applyFont="1" applyAlignment="1">
      <alignment horizontal="left" indent="1"/>
    </xf>
    <xf numFmtId="165" fontId="0" fillId="0" borderId="0" xfId="0" applyNumberFormat="1" applyFont="1" applyAlignment="1">
      <alignment horizontal="right" indent="1"/>
    </xf>
    <xf numFmtId="0" fontId="0" fillId="0" borderId="0" xfId="0" applyFont="1"/>
    <xf numFmtId="0" fontId="0" fillId="0" borderId="0" xfId="0"/>
    <xf numFmtId="0" fontId="4" fillId="0" borderId="0" xfId="0" applyFont="1" applyFill="1" applyAlignment="1">
      <alignment wrapText="1"/>
    </xf>
    <xf numFmtId="0" fontId="4" fillId="0" borderId="0" xfId="0" applyFont="1" applyFill="1"/>
    <xf numFmtId="0" fontId="4" fillId="0" borderId="0" xfId="0" applyFont="1" applyBorder="1"/>
    <xf numFmtId="166" fontId="4" fillId="0" borderId="0" xfId="1" applyNumberFormat="1" applyFont="1" applyBorder="1" applyAlignment="1">
      <alignment horizontal="right" indent="1"/>
    </xf>
    <xf numFmtId="0" fontId="7" fillId="0" borderId="0" xfId="0" applyFont="1" applyBorder="1" applyAlignment="1">
      <alignment vertical="center" wrapText="1"/>
    </xf>
    <xf numFmtId="0" fontId="4" fillId="2" borderId="0" xfId="0" applyFont="1" applyFill="1"/>
    <xf numFmtId="0" fontId="4" fillId="2" borderId="0" xfId="0" applyFont="1" applyFill="1" applyAlignment="1">
      <alignment wrapText="1"/>
    </xf>
    <xf numFmtId="170" fontId="0" fillId="0" borderId="0" xfId="0" applyNumberFormat="1"/>
    <xf numFmtId="0" fontId="5" fillId="0" borderId="0" xfId="0" applyFont="1" applyBorder="1" applyAlignment="1">
      <alignment vertical="center" wrapText="1"/>
    </xf>
    <xf numFmtId="0" fontId="4" fillId="0" borderId="0" xfId="0" applyFont="1" applyBorder="1" applyAlignment="1">
      <alignment horizontal="left" vertical="center" wrapText="1" indent="2"/>
    </xf>
    <xf numFmtId="164" fontId="0" fillId="0" borderId="0" xfId="0" applyNumberFormat="1"/>
    <xf numFmtId="0" fontId="2" fillId="0" borderId="0" xfId="0" applyFont="1" applyAlignment="1">
      <alignment horizontal="center"/>
    </xf>
    <xf numFmtId="0" fontId="3" fillId="0" borderId="0" xfId="0" applyFont="1" applyAlignment="1">
      <alignment wrapText="1"/>
    </xf>
    <xf numFmtId="0" fontId="0" fillId="0" borderId="0" xfId="0" applyAlignment="1">
      <alignment horizontal="left"/>
    </xf>
    <xf numFmtId="0" fontId="3" fillId="0" borderId="0" xfId="0" applyFont="1" applyAlignment="1">
      <alignment horizontal="left"/>
    </xf>
    <xf numFmtId="0" fontId="0" fillId="0" borderId="1" xfId="0" applyBorder="1"/>
    <xf numFmtId="0" fontId="2" fillId="0" borderId="1" xfId="0" applyFont="1" applyBorder="1" applyAlignment="1">
      <alignment horizontal="center" vertical="center" wrapText="1"/>
    </xf>
    <xf numFmtId="0" fontId="2" fillId="0" borderId="1" xfId="0" applyFont="1" applyBorder="1" applyAlignment="1">
      <alignment horizontal="left" indent="1"/>
    </xf>
    <xf numFmtId="164" fontId="2" fillId="0" borderId="1" xfId="0" applyNumberFormat="1" applyFont="1" applyBorder="1" applyAlignment="1">
      <alignment horizontal="right" indent="2"/>
    </xf>
    <xf numFmtId="164" fontId="0" fillId="0" borderId="0" xfId="0" applyNumberFormat="1" applyAlignment="1">
      <alignment horizontal="right" indent="4"/>
    </xf>
    <xf numFmtId="164" fontId="2" fillId="0" borderId="1" xfId="0" applyNumberFormat="1" applyFont="1" applyBorder="1" applyAlignment="1">
      <alignment horizontal="right" indent="4"/>
    </xf>
    <xf numFmtId="0" fontId="3" fillId="0" borderId="0" xfId="0" applyFont="1" applyAlignment="1">
      <alignment vertical="top" wrapText="1"/>
    </xf>
    <xf numFmtId="0" fontId="0" fillId="0" borderId="0" xfId="0" applyAlignment="1">
      <alignment horizontal="center"/>
    </xf>
    <xf numFmtId="0" fontId="3" fillId="0" borderId="0" xfId="0" applyFont="1" applyAlignment="1">
      <alignment horizontal="left" vertical="center"/>
    </xf>
    <xf numFmtId="164" fontId="2" fillId="0" borderId="1" xfId="0" applyNumberFormat="1" applyFont="1" applyBorder="1" applyAlignment="1">
      <alignment horizontal="right" indent="1"/>
    </xf>
    <xf numFmtId="164" fontId="0" fillId="0" borderId="0" xfId="0" applyNumberFormat="1" applyAlignment="1">
      <alignment horizontal="center"/>
    </xf>
    <xf numFmtId="164" fontId="2" fillId="0" borderId="1" xfId="0" applyNumberFormat="1" applyFont="1" applyBorder="1" applyAlignment="1">
      <alignment horizontal="center"/>
    </xf>
    <xf numFmtId="0" fontId="2" fillId="0" borderId="1" xfId="0" applyFont="1" applyBorder="1" applyAlignment="1">
      <alignment horizontal="center" vertical="center"/>
    </xf>
    <xf numFmtId="0" fontId="0" fillId="0" borderId="1" xfId="0" applyBorder="1" applyAlignment="1">
      <alignment horizontal="left" indent="1"/>
    </xf>
    <xf numFmtId="164" fontId="2" fillId="0" borderId="0" xfId="0" applyNumberFormat="1" applyFont="1" applyAlignment="1">
      <alignment horizontal="center"/>
    </xf>
    <xf numFmtId="164" fontId="0" fillId="0" borderId="0" xfId="0" applyNumberFormat="1" applyFont="1" applyAlignment="1">
      <alignment horizontal="center"/>
    </xf>
    <xf numFmtId="164" fontId="0" fillId="0" borderId="1" xfId="0" applyNumberFormat="1" applyBorder="1" applyAlignment="1">
      <alignment horizontal="center"/>
    </xf>
    <xf numFmtId="0" fontId="2" fillId="0" borderId="1" xfId="0" applyFont="1" applyBorder="1"/>
    <xf numFmtId="0" fontId="2" fillId="0" borderId="1" xfId="0" applyFont="1" applyBorder="1" applyAlignment="1">
      <alignment horizontal="left" wrapText="1" indent="1"/>
    </xf>
    <xf numFmtId="166" fontId="0" fillId="0" borderId="0" xfId="1" applyNumberFormat="1" applyFont="1" applyAlignment="1">
      <alignment horizontal="right"/>
    </xf>
    <xf numFmtId="168" fontId="2" fillId="0" borderId="1" xfId="2" applyNumberFormat="1" applyFont="1" applyBorder="1" applyAlignment="1">
      <alignment horizontal="right"/>
    </xf>
    <xf numFmtId="9" fontId="2" fillId="0" borderId="1" xfId="2" applyNumberFormat="1" applyFont="1" applyBorder="1" applyAlignment="1">
      <alignment horizontal="right"/>
    </xf>
    <xf numFmtId="166" fontId="0" fillId="0" borderId="1" xfId="1" applyNumberFormat="1" applyFont="1" applyBorder="1" applyAlignment="1">
      <alignment horizontal="right"/>
    </xf>
    <xf numFmtId="0" fontId="0" fillId="0" borderId="1" xfId="0" applyFont="1" applyBorder="1" applyAlignment="1">
      <alignment horizontal="left" indent="1"/>
    </xf>
    <xf numFmtId="0" fontId="0" fillId="0" borderId="0" xfId="0" applyFont="1" applyAlignment="1">
      <alignment horizontal="center"/>
    </xf>
    <xf numFmtId="0" fontId="0" fillId="0" borderId="1" xfId="0" applyFont="1" applyBorder="1" applyAlignment="1">
      <alignment horizontal="center"/>
    </xf>
    <xf numFmtId="166" fontId="2" fillId="0" borderId="1" xfId="1" applyNumberFormat="1" applyFont="1" applyBorder="1" applyAlignment="1">
      <alignment horizontal="right" indent="1"/>
    </xf>
    <xf numFmtId="164" fontId="0" fillId="0" borderId="1" xfId="0" applyNumberFormat="1" applyFont="1" applyBorder="1" applyAlignment="1">
      <alignment horizontal="right" indent="1"/>
    </xf>
    <xf numFmtId="0" fontId="2" fillId="0" borderId="1" xfId="0" applyFont="1" applyBorder="1" applyAlignment="1">
      <alignment horizontal="center"/>
    </xf>
    <xf numFmtId="0" fontId="3" fillId="0" borderId="0" xfId="0" applyFont="1" applyBorder="1"/>
    <xf numFmtId="165" fontId="0" fillId="0" borderId="0" xfId="0" applyNumberFormat="1" applyFont="1" applyAlignment="1">
      <alignment horizontal="center"/>
    </xf>
    <xf numFmtId="165" fontId="0" fillId="0" borderId="1" xfId="0" applyNumberFormat="1" applyFont="1" applyBorder="1" applyAlignment="1">
      <alignment horizontal="center"/>
    </xf>
    <xf numFmtId="0" fontId="5" fillId="0" borderId="1" xfId="0" applyFont="1" applyBorder="1" applyAlignment="1">
      <alignment horizontal="center" vertical="center"/>
    </xf>
    <xf numFmtId="0" fontId="4" fillId="0" borderId="1" xfId="0" applyFont="1" applyBorder="1"/>
    <xf numFmtId="0" fontId="5" fillId="0" borderId="1" xfId="0" applyFont="1" applyFill="1" applyBorder="1" applyAlignment="1">
      <alignment horizontal="left"/>
    </xf>
    <xf numFmtId="166" fontId="4" fillId="0" borderId="0" xfId="1" applyNumberFormat="1" applyFont="1" applyBorder="1" applyAlignment="1">
      <alignment horizontal="right" vertical="center" wrapText="1"/>
    </xf>
    <xf numFmtId="166" fontId="4" fillId="0" borderId="1" xfId="1" applyNumberFormat="1" applyFont="1" applyFill="1" applyBorder="1" applyAlignment="1">
      <alignment horizontal="right"/>
    </xf>
    <xf numFmtId="0" fontId="0" fillId="0" borderId="0" xfId="0" applyBorder="1" applyAlignment="1">
      <alignment horizontal="left" indent="1"/>
    </xf>
    <xf numFmtId="165" fontId="0" fillId="0" borderId="0" xfId="0" applyNumberFormat="1" applyBorder="1" applyAlignment="1">
      <alignment horizontal="right" indent="1"/>
    </xf>
    <xf numFmtId="0" fontId="2" fillId="0" borderId="0" xfId="0" applyFont="1" applyBorder="1" applyAlignment="1">
      <alignment horizontal="left" indent="1"/>
    </xf>
    <xf numFmtId="165" fontId="2" fillId="0" borderId="0" xfId="0" applyNumberFormat="1" applyFont="1" applyBorder="1" applyAlignment="1">
      <alignment horizontal="right" indent="1"/>
    </xf>
    <xf numFmtId="0" fontId="0" fillId="0" borderId="0" xfId="0" applyFont="1" applyBorder="1" applyAlignment="1">
      <alignment horizontal="left" indent="1"/>
    </xf>
    <xf numFmtId="165" fontId="0" fillId="0" borderId="0" xfId="0" applyNumberFormat="1" applyFont="1" applyBorder="1" applyAlignment="1">
      <alignment horizontal="right" indent="1"/>
    </xf>
    <xf numFmtId="0" fontId="2" fillId="0" borderId="1" xfId="0" applyFont="1" applyBorder="1" applyAlignment="1">
      <alignment horizontal="center" wrapText="1"/>
    </xf>
    <xf numFmtId="0" fontId="5" fillId="0" borderId="1" xfId="0" applyFont="1" applyBorder="1" applyAlignment="1">
      <alignment horizontal="left"/>
    </xf>
    <xf numFmtId="0" fontId="5" fillId="0" borderId="0" xfId="0" applyFont="1" applyAlignment="1">
      <alignment horizontal="left"/>
    </xf>
    <xf numFmtId="0" fontId="2" fillId="0" borderId="0" xfId="0" applyFont="1" applyFill="1" applyAlignment="1">
      <alignment horizontal="left" indent="1"/>
    </xf>
    <xf numFmtId="0" fontId="2" fillId="0" borderId="1" xfId="0" applyFont="1" applyFill="1" applyBorder="1" applyAlignment="1">
      <alignment horizontal="left" indent="1"/>
    </xf>
    <xf numFmtId="164" fontId="4" fillId="0" borderId="0" xfId="0" applyNumberFormat="1" applyFont="1" applyFill="1" applyBorder="1" applyAlignment="1"/>
    <xf numFmtId="164" fontId="4" fillId="0" borderId="1" xfId="0" applyNumberFormat="1" applyFont="1" applyFill="1" applyBorder="1" applyAlignment="1"/>
    <xf numFmtId="43" fontId="0" fillId="0" borderId="0" xfId="0" applyNumberFormat="1"/>
    <xf numFmtId="0" fontId="2" fillId="0" borderId="0" xfId="0" applyFont="1"/>
    <xf numFmtId="0" fontId="0" fillId="0" borderId="0" xfId="0"/>
    <xf numFmtId="3" fontId="0" fillId="0" borderId="0" xfId="0" applyNumberFormat="1"/>
    <xf numFmtId="167" fontId="2" fillId="0" borderId="0" xfId="0" applyNumberFormat="1" applyFont="1" applyBorder="1" applyAlignment="1">
      <alignment horizontal="right" indent="1"/>
    </xf>
    <xf numFmtId="0" fontId="0" fillId="0" borderId="0" xfId="0"/>
    <xf numFmtId="167" fontId="2" fillId="0" borderId="1" xfId="0" applyNumberFormat="1" applyFont="1" applyBorder="1" applyAlignment="1">
      <alignment horizontal="right" indent="1"/>
    </xf>
    <xf numFmtId="166" fontId="0" fillId="0" borderId="0" xfId="1" applyNumberFormat="1" applyFont="1"/>
    <xf numFmtId="166" fontId="0" fillId="0" borderId="1" xfId="1" applyNumberFormat="1" applyFont="1" applyBorder="1"/>
    <xf numFmtId="166" fontId="0" fillId="0" borderId="2" xfId="1" applyNumberFormat="1" applyFont="1" applyBorder="1"/>
    <xf numFmtId="166" fontId="0" fillId="0" borderId="2" xfId="1" applyNumberFormat="1" applyFont="1" applyBorder="1" applyAlignment="1">
      <alignment horizontal="right"/>
    </xf>
    <xf numFmtId="166" fontId="0" fillId="0" borderId="0" xfId="1" applyNumberFormat="1" applyFont="1" applyBorder="1"/>
    <xf numFmtId="166" fontId="0" fillId="0" borderId="0" xfId="1" applyNumberFormat="1" applyFont="1" applyBorder="1" applyAlignment="1">
      <alignment horizontal="right"/>
    </xf>
    <xf numFmtId="167" fontId="2" fillId="0" borderId="0" xfId="0" applyNumberFormat="1" applyFont="1" applyBorder="1"/>
    <xf numFmtId="169" fontId="2" fillId="0" borderId="0" xfId="0" applyNumberFormat="1" applyFont="1" applyBorder="1"/>
    <xf numFmtId="3" fontId="0" fillId="0" borderId="0" xfId="0" applyNumberFormat="1" applyAlignment="1">
      <alignment vertical="top"/>
    </xf>
    <xf numFmtId="3" fontId="2" fillId="0" borderId="0" xfId="1" applyNumberFormat="1" applyFont="1" applyAlignment="1">
      <alignment horizontal="right" vertical="top"/>
    </xf>
    <xf numFmtId="3" fontId="1" fillId="0" borderId="0" xfId="1" applyNumberFormat="1" applyFont="1" applyAlignment="1">
      <alignment horizontal="right" vertical="top"/>
    </xf>
    <xf numFmtId="3" fontId="2" fillId="0" borderId="0" xfId="0" applyNumberFormat="1" applyFont="1" applyAlignment="1">
      <alignment horizontal="right" vertical="top"/>
    </xf>
    <xf numFmtId="3" fontId="2" fillId="0" borderId="1" xfId="0" applyNumberFormat="1" applyFont="1" applyBorder="1" applyAlignment="1">
      <alignment horizontal="right" vertical="top"/>
    </xf>
    <xf numFmtId="3" fontId="0" fillId="0" borderId="0" xfId="0" applyNumberFormat="1" applyAlignment="1">
      <alignment vertical="center"/>
    </xf>
    <xf numFmtId="3" fontId="2" fillId="0" borderId="0" xfId="1" applyNumberFormat="1" applyFont="1" applyAlignment="1">
      <alignment horizontal="right" vertical="center"/>
    </xf>
    <xf numFmtId="3" fontId="1" fillId="0" borderId="0" xfId="1" applyNumberFormat="1" applyFont="1" applyAlignment="1">
      <alignment horizontal="right" vertical="center"/>
    </xf>
    <xf numFmtId="3" fontId="2" fillId="0" borderId="0" xfId="0" applyNumberFormat="1" applyFont="1" applyAlignment="1">
      <alignment horizontal="right" vertical="center"/>
    </xf>
    <xf numFmtId="3" fontId="2" fillId="0" borderId="1" xfId="0" applyNumberFormat="1" applyFont="1" applyBorder="1" applyAlignment="1">
      <alignment horizontal="right" vertical="center"/>
    </xf>
    <xf numFmtId="166" fontId="2" fillId="0" borderId="1" xfId="1" applyNumberFormat="1" applyFont="1" applyBorder="1" applyAlignment="1">
      <alignment horizontal="right" vertical="top"/>
    </xf>
    <xf numFmtId="0" fontId="0" fillId="0" borderId="0" xfId="0" applyFont="1" applyAlignment="1">
      <alignment horizontal="left" indent="2"/>
    </xf>
    <xf numFmtId="0" fontId="12" fillId="0" borderId="0" xfId="0" applyFont="1"/>
    <xf numFmtId="0" fontId="2" fillId="0" borderId="0" xfId="0" applyFont="1"/>
    <xf numFmtId="0" fontId="0" fillId="0" borderId="0" xfId="0"/>
    <xf numFmtId="0" fontId="3" fillId="0" borderId="0" xfId="0" applyFont="1" applyAlignment="1">
      <alignment wrapText="1"/>
    </xf>
    <xf numFmtId="0" fontId="2" fillId="0" borderId="0" xfId="0" applyFont="1" applyAlignment="1">
      <alignment horizontal="left" wrapText="1"/>
    </xf>
    <xf numFmtId="0" fontId="3" fillId="0" borderId="0" xfId="0" applyFont="1" applyBorder="1" applyAlignment="1">
      <alignment wrapText="1"/>
    </xf>
    <xf numFmtId="0" fontId="3" fillId="0" borderId="2" xfId="0" applyFont="1" applyBorder="1" applyAlignment="1">
      <alignment horizontal="left" wrapText="1"/>
    </xf>
    <xf numFmtId="0" fontId="3" fillId="0" borderId="0" xfId="0" applyFont="1" applyAlignment="1">
      <alignment horizontal="left" vertical="top" wrapText="1"/>
    </xf>
    <xf numFmtId="0" fontId="0" fillId="0" borderId="0" xfId="0" applyAlignment="1">
      <alignment horizontal="left" vertical="top" wrapText="1"/>
    </xf>
    <xf numFmtId="0" fontId="3" fillId="0" borderId="0" xfId="0" applyFont="1"/>
    <xf numFmtId="0" fontId="10" fillId="0" borderId="0" xfId="3" applyFont="1" applyFill="1" applyAlignment="1">
      <alignment wrapText="1"/>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Border="1" applyAlignment="1">
      <alignment horizontal="center"/>
    </xf>
    <xf numFmtId="0" fontId="2" fillId="0" borderId="0" xfId="0" applyFont="1"/>
    <xf numFmtId="0" fontId="3" fillId="0" borderId="0" xfId="0" applyFont="1" applyAlignment="1">
      <alignment horizontal="left" wrapText="1"/>
    </xf>
    <xf numFmtId="0" fontId="8" fillId="0" borderId="0" xfId="0" applyFont="1"/>
    <xf numFmtId="0" fontId="2" fillId="0" borderId="0" xfId="0" applyFont="1" applyAlignment="1">
      <alignment horizontal="center" vertical="center" wrapText="1"/>
    </xf>
    <xf numFmtId="0" fontId="2" fillId="0" borderId="0" xfId="0" applyFont="1" applyAlignment="1">
      <alignment horizontal="left"/>
    </xf>
    <xf numFmtId="0" fontId="3" fillId="0" borderId="0" xfId="0" applyFont="1" applyAlignment="1">
      <alignment horizontal="left"/>
    </xf>
    <xf numFmtId="0" fontId="0" fillId="0" borderId="0" xfId="0"/>
    <xf numFmtId="0" fontId="3" fillId="0" borderId="2" xfId="0" applyFont="1" applyBorder="1"/>
    <xf numFmtId="0" fontId="2" fillId="0" borderId="0" xfId="0" applyFont="1" applyBorder="1" applyAlignment="1">
      <alignment horizontal="left"/>
    </xf>
    <xf numFmtId="0" fontId="9" fillId="0" borderId="0" xfId="3" applyFill="1" applyAlignment="1"/>
    <xf numFmtId="0" fontId="9" fillId="0" borderId="0" xfId="3" applyFont="1" applyFill="1" applyAlignment="1"/>
    <xf numFmtId="0" fontId="2" fillId="0" borderId="0" xfId="0" applyFont="1" applyBorder="1" applyAlignment="1">
      <alignment horizontal="left" wrapText="1"/>
    </xf>
    <xf numFmtId="0" fontId="3" fillId="0" borderId="0" xfId="0" applyFont="1" applyAlignment="1">
      <alignment horizontal="left" vertical="center" wrapText="1"/>
    </xf>
    <xf numFmtId="0" fontId="2" fillId="0" borderId="0" xfId="0" applyFont="1" applyAlignment="1">
      <alignment horizontal="left" vertical="center"/>
    </xf>
    <xf numFmtId="0" fontId="6" fillId="0" borderId="0" xfId="4" applyFont="1" applyAlignment="1">
      <alignment wrapText="1"/>
    </xf>
    <xf numFmtId="0" fontId="6" fillId="0" borderId="2" xfId="0" applyFont="1" applyBorder="1" applyAlignment="1">
      <alignment horizontal="left" wrapText="1"/>
    </xf>
    <xf numFmtId="0" fontId="6" fillId="0" borderId="0" xfId="0" applyFont="1" applyBorder="1" applyAlignment="1">
      <alignment horizontal="left" vertical="top" wrapText="1"/>
    </xf>
    <xf numFmtId="0" fontId="10" fillId="0" borderId="0" xfId="4" applyFont="1" applyFill="1" applyAlignment="1">
      <alignment wrapText="1"/>
    </xf>
    <xf numFmtId="0" fontId="9" fillId="0" borderId="0" xfId="4" applyFill="1" applyAlignment="1"/>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5" fillId="0" borderId="0" xfId="0" applyFont="1" applyBorder="1" applyAlignment="1">
      <alignment horizontal="center"/>
    </xf>
  </cellXfs>
  <cellStyles count="5">
    <cellStyle name="Comma" xfId="1" builtinId="3"/>
    <cellStyle name="Normal" xfId="0" builtinId="0"/>
    <cellStyle name="Normal 2" xfId="4"/>
    <cellStyle name="Normal 59 2"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H43"/>
  <sheetViews>
    <sheetView topLeftCell="A28" workbookViewId="0">
      <selection activeCell="A38" sqref="A1:A38"/>
    </sheetView>
  </sheetViews>
  <sheetFormatPr defaultRowHeight="15" x14ac:dyDescent="0.25"/>
  <cols>
    <col min="1" max="1" width="144.42578125" style="15" customWidth="1"/>
    <col min="2" max="2" width="10.7109375" style="22" bestFit="1" customWidth="1"/>
    <col min="3" max="3" width="33.28515625" style="22" customWidth="1"/>
    <col min="4" max="4" width="9.140625" style="22"/>
    <col min="5" max="16384" width="9.140625" style="15"/>
  </cols>
  <sheetData>
    <row r="1" spans="1:8" x14ac:dyDescent="0.25">
      <c r="A1" s="22" t="e">
        <f>CONCATENATE(#REF!, " ",#REF!, " Passenger Airline Employment Data")</f>
        <v>#REF!</v>
      </c>
      <c r="B1" s="26"/>
    </row>
    <row r="2" spans="1:8" x14ac:dyDescent="0.25">
      <c r="A2" s="22"/>
      <c r="B2" s="26"/>
    </row>
    <row r="3" spans="1:8" ht="30" x14ac:dyDescent="0.25">
      <c r="A3" s="21" t="e">
        <f>CONCATENATE("U.S. scheduled passenger airlines employed ", ABS(Table1!F16)," percent", IF(Table1!F16&gt;0, " more ", " fewer "), "workers in ",#REF!, " ",#REF!, " than in ",#REF!, " ",#REF!- 1, ", the U.S. Department of Transportation’s Bureau of Transportation Statistics (BTS) reported today. ")</f>
        <v>#REF!</v>
      </c>
      <c r="B3" s="26"/>
    </row>
    <row r="4" spans="1:8" ht="30" x14ac:dyDescent="0.25">
      <c r="A4" s="21" t="e">
        <f>CONCATENATE(#REF!, " was the highest monthly total (", TEXT(Table4!F7,"##,###"), ") since July 2005 (428,091) and was the 41st consecutive month that U.S. scheduled passenger airline full-time equivalent (FTE) employment exceeded the same month of the previous year (Tables 1, 2, 3). ")</f>
        <v>#REF!</v>
      </c>
      <c r="B4" s="26"/>
    </row>
    <row r="5" spans="1:8" x14ac:dyDescent="0.25">
      <c r="A5" s="21"/>
      <c r="B5" s="26"/>
    </row>
    <row r="6" spans="1:8" s="16" customFormat="1" ht="30" x14ac:dyDescent="0.25">
      <c r="A6" s="21" t="e">
        <f>CONCATENATE("Month-to-month, the number of FTEs ",IF(Table1a!F15&gt;0,"rose ","fell "), Table1a!F15, " percent"," from ",#REF!, " to ",#REF!, " (Table 1A). Scheduled passenger airline categories include network, low-cost, regional and other airlines. ", HYPERLINK("http://www.transtats.bts.gov/Employment/","Historical employment data")," can be found on the BTS web site.")</f>
        <v>#REF!</v>
      </c>
      <c r="B6" s="27"/>
      <c r="C6" s="21"/>
      <c r="D6" s="21"/>
    </row>
    <row r="7" spans="1:8" x14ac:dyDescent="0.25">
      <c r="A7" s="21"/>
      <c r="B7" s="26"/>
    </row>
    <row r="8" spans="1:8" ht="30" x14ac:dyDescent="0.25">
      <c r="A8" s="21" t="e">
        <f>CONCATENATE("The four network airlines that collectively employ ",ROUND(Table4!B8*100,1), " percent of the scheduled passenger airline FTEs reported ", Table1!B16, " percent", IF(Table1!B16&gt;0," more ", " fewer "), "FTEs in ",#REF!, " ",#REF!, " than in ",#REF!, " ",#REF!- 1, " (Tables 7, 8, 9). ")</f>
        <v>#REF!</v>
      </c>
      <c r="B8" s="26"/>
    </row>
    <row r="9" spans="1:8" ht="30" x14ac:dyDescent="0.25">
      <c r="A9" s="21" t="e">
        <f>CONCATENATE("American Airlines/U.S. Airlines Combined, Alaska Airlines, Delta Air Lines and United Airlines increased FTEs from March 2016.  "," Month-to-month, the number of network airline FTEs", IF(Table1a!B15&gt;0, " rose ", IF(Table1a!B15=0, " showed no change", " fell ")), ABS(Table1a!B15)," percent from ",#REF!, " to ",#REF!, " (Table 1A).")</f>
        <v>#REF!</v>
      </c>
      <c r="B9" s="26"/>
    </row>
    <row r="10" spans="1:8" x14ac:dyDescent="0.25">
      <c r="A10" s="21"/>
      <c r="B10" s="26"/>
      <c r="C10" s="25"/>
      <c r="E10" s="22"/>
      <c r="F10" s="21"/>
      <c r="G10" s="22"/>
      <c r="H10" s="22"/>
    </row>
    <row r="11" spans="1:8" ht="30" x14ac:dyDescent="0.25">
      <c r="A11" s="21" t="e">
        <f ca="1">CONCATENATE("The network airlines employed ", ROUND(OFFSET(Table8!G4,#REF!-1,0),1), " percent",IF(OFFSET(Table8!G4,#REF!-1,0)&gt;0, " more ", " fewer "),"FTEs in ",#REF!, " ",#REF!," than in ",#REF!, " ",#REF!- 4, " (Tables 8, 9). Network airlines operate a significant portion of their flights using at least one hub where connections are made for flights to down-line destinations or spoke cities.")</f>
        <v>#REF!</v>
      </c>
      <c r="B11" s="26"/>
      <c r="C11" s="25"/>
    </row>
    <row r="12" spans="1:8" x14ac:dyDescent="0.25">
      <c r="A12" s="21"/>
      <c r="B12" s="26"/>
      <c r="C12" s="25"/>
    </row>
    <row r="13" spans="1:8" x14ac:dyDescent="0.25">
      <c r="A13" s="21" t="e">
        <f ca="1">CONCATENATE("The six low-cost carriers reported ",ROUND(OFFSET(Table11!H4,#REF!-1,0),1)," percent", IF(OFFSET(Table11!H4,#REF!-1,0)&gt;0, " more ", " fewer "),"FTEs in ",#REF!, " ",#REF!, " than in ",#REF!, " ",#REF!- 1, " (Tables 10, 11, 12). ")</f>
        <v>#REF!</v>
      </c>
      <c r="B13" s="26"/>
      <c r="C13" s="25"/>
    </row>
    <row r="14" spans="1:8" x14ac:dyDescent="0.25">
      <c r="A14" s="22" t="s">
        <v>79</v>
      </c>
      <c r="B14" s="26"/>
      <c r="C14" s="25"/>
    </row>
    <row r="15" spans="1:8" ht="30" x14ac:dyDescent="0.25">
      <c r="A15" s="21" t="e">
        <f>CONCATENATE("Month-to-month, the number of low-cost airline FTEs", IF(Table1a!C15&gt;0, " rose ", " fell "),Table1a!C15," percent from ",#REF!," to ",#REF!,", rising for the 20th consecutive month (Table 1A).","  The six low-cost airlines employed ", ROUND(Table12!H11,1), " percent", IF(Table12!H11&gt;0, " more ", " fewer "),"FTEs in ",#REF!, " ",#REF!, " than in ",#REF!, " ",#REF!- 4, " (Tables 11, 12). ")</f>
        <v>#REF!</v>
      </c>
      <c r="B15" s="26"/>
      <c r="C15" s="25"/>
    </row>
    <row r="16" spans="1:8" x14ac:dyDescent="0.25">
      <c r="A16" s="21" t="s">
        <v>63</v>
      </c>
      <c r="B16" s="26"/>
      <c r="C16" s="25"/>
    </row>
    <row r="17" spans="1:3" s="15" customFormat="1" x14ac:dyDescent="0.25">
      <c r="A17" s="21"/>
      <c r="B17" s="26"/>
      <c r="C17" s="25"/>
    </row>
    <row r="18" spans="1:3" s="15" customFormat="1" ht="30" x14ac:dyDescent="0.25">
      <c r="A18" s="21" t="e">
        <f ca="1">CONCATENATE("The 11 regional carriers reported ",ROUND(OFFSET(Table14!H4,#REF!-1,0),1)," percent", IF(OFFSET(Table14!H4,#REF!-1,0)&gt;0," more ", " fewer "),"FTEs in ",#REF!, " ",#REF!," than in ",#REF!, " ",#REF!-1," (Tables 13, 14, 15).  Nine regional airlines –Envoy Air, SkyWest Airlines Inc., Republic Airlines, Endeavor Air Inc., Horizon Air, Mesa Airlines Inc., PSA Airlines Inc., Compass Airlines, GoJet Airlines  increased FTEs from ",#REF!, " ",#REF!-  1,".   ")</f>
        <v>#REF!</v>
      </c>
      <c r="B18" s="26"/>
      <c r="C18" s="23"/>
    </row>
    <row r="19" spans="1:3" s="15" customFormat="1" ht="45" x14ac:dyDescent="0.25">
      <c r="A19" s="21" t="e">
        <f>CONCATENATE("Both ExpressJet and Air Wisconsin reported a decrease (Table 15). Month-to-month, the number of regional airline FTEs",IF(Table1a!D15&gt;0, " rose ", " fell "), Table1a!D15," percent from ",#REF!, " to ",#REF!, " (Table 1A). The 11 regional carriers reporting in ",#REF!, " ",#REF!, " employed ",ROUND(ABS(Table15!H20),1)," percent",IF(Table15!H20&gt;0, " more ", " fewer "),"FTEs in ",#REF!,"  ",#REF!, " than the 15 carriers reporting in ",#REF!," ",#REF!- 4," (Tables 14, 15). ")</f>
        <v>#REF!</v>
      </c>
      <c r="B19" s="26"/>
      <c r="C19" s="22"/>
    </row>
    <row r="20" spans="1:3" s="15" customFormat="1" x14ac:dyDescent="0.25">
      <c r="A20" s="21" t="s">
        <v>64</v>
      </c>
      <c r="B20" s="26"/>
      <c r="C20" s="22"/>
    </row>
    <row r="21" spans="1:3" s="15" customFormat="1" x14ac:dyDescent="0.25">
      <c r="A21" s="21"/>
      <c r="B21" s="26"/>
      <c r="C21" s="22"/>
    </row>
    <row r="22" spans="1:3" s="15" customFormat="1" ht="30" x14ac:dyDescent="0.25">
      <c r="A22" s="21" t="e">
        <f>CONCATENATE("Carrier Groups: The four network airlines employed ", Table5!B7," percent of the ", TEXT(Table4!F7, "##,###")," FTEs employed by all scheduled passenger airlines in ",#REF!, ", the six low-cost carriers employed ", Table5!C7, " percent and the 11 regional carriers employed ", Table5!D7, " percent (Table 4). ")</f>
        <v>#REF!</v>
      </c>
      <c r="B22" s="26"/>
      <c r="C22" s="22"/>
    </row>
    <row r="23" spans="1:3" s="15" customFormat="1" ht="30" x14ac:dyDescent="0.25">
      <c r="A23" s="21" t="e">
        <f>CONCATENATE("The three airlines with the most FTEs in ",#REF!," – American, United  and Delta– employed ",ROUND(100*(SUM(Table6!C4:C6))/Table4!F7,1)," percent of the month’s total passenger airline FTEs (Tables 3, 6). ")</f>
        <v>#REF!</v>
      </c>
      <c r="B23" s="26"/>
      <c r="C23" s="22"/>
    </row>
    <row r="24" spans="1:3" s="15" customFormat="1" ht="30" x14ac:dyDescent="0.25">
      <c r="A24" s="21" t="str">
        <f ca="1">CONCATENATE("From ",Table5!A4," to ",OFFSET(Table5!A5,2,0),", the network share of FTEs",IF(OFFSET(Table5!B4,9,0)&gt;Table5!B4, " rose ", " fell "), "from ",Table5!B4, " percent to ", OFFSET(Table5!B5,2,0),"  percent, the low-cost share ",IF(OFFSET(Table5!C4,2,0)&gt;Table5!C4, " rose", " dropped "), " from ",Table5!C4, " percent to ", OFFSET(Table5!C5,2,0), " and the regional airline share ",IF(OFFSET(Table5!D4,2,0)&gt;Table5!D4, " rose", " dropped "), " from ",Table5!D4, " percent to ", OFFSET(Table5!D5,2,0), " percent (Table 5).")</f>
        <v>From 2006 to 2017, the network share of FTEs fell from 66.2 percent to 65.2  percent, the low-cost share  rose from 17.2 percent to 20.7 and the regional airline share  dropped  from 14.5 percent to 12.2 percent (Table 5).</v>
      </c>
      <c r="B24" s="26"/>
      <c r="C24" s="22"/>
    </row>
    <row r="25" spans="1:3" s="15" customFormat="1" x14ac:dyDescent="0.25">
      <c r="A25" s="22"/>
      <c r="B25" s="26"/>
      <c r="C25" s="22"/>
    </row>
    <row r="26" spans="1:3" s="15" customFormat="1" x14ac:dyDescent="0.25">
      <c r="A26" s="21"/>
      <c r="B26" s="26"/>
      <c r="C26" s="22"/>
    </row>
    <row r="27" spans="1:3" s="15" customFormat="1" ht="30" x14ac:dyDescent="0.25">
      <c r="A27" s="21" t="e">
        <f>CONCATENATE("Top Employers by Group: ", Table9!#REF!, " employed the most FTEs (",TEXT(Table9!#REF!,"##,###"),") in ",#REF!, " among the network airlines, ", Table12!B5," employed the most FTEs (", TEXT(Table12!G5,"##,###"),") among low-cost airlines, and ", Table15!#REF!," employed the most FTEs (", TEXT(Table15!G5,"##,###"), ") among regional airlines. ")</f>
        <v>#REF!</v>
      </c>
      <c r="B27" s="22"/>
      <c r="C27" s="22"/>
    </row>
    <row r="28" spans="1:3" s="15" customFormat="1" x14ac:dyDescent="0.25">
      <c r="A28" s="21" t="str">
        <f>CONCATENATE("The top three employers in the industry are network airlines (Table 6).")</f>
        <v>The top three employers in the industry are network airlines (Table 6).</v>
      </c>
      <c r="B28" s="22"/>
      <c r="C28" s="22"/>
    </row>
    <row r="29" spans="1:3" s="15" customFormat="1" x14ac:dyDescent="0.25">
      <c r="A29" s="21"/>
      <c r="B29" s="22"/>
      <c r="C29" s="22"/>
    </row>
    <row r="30" spans="1:3" s="15" customFormat="1" ht="45" x14ac:dyDescent="0.25">
      <c r="A30" s="21" t="s">
        <v>59</v>
      </c>
      <c r="B30" s="22"/>
      <c r="C30" s="22"/>
    </row>
    <row r="31" spans="1:3" s="15" customFormat="1" x14ac:dyDescent="0.25">
      <c r="A31" s="21"/>
      <c r="B31" s="22"/>
      <c r="C31" s="22"/>
    </row>
    <row r="32" spans="1:3" s="15" customFormat="1" x14ac:dyDescent="0.25">
      <c r="A32" s="21" t="s">
        <v>60</v>
      </c>
      <c r="B32" s="22"/>
      <c r="C32" s="22"/>
    </row>
    <row r="33" spans="1:2" s="15" customFormat="1" x14ac:dyDescent="0.25">
      <c r="A33" s="21"/>
      <c r="B33" s="22"/>
    </row>
    <row r="34" spans="1:2" s="15" customFormat="1" ht="30" x14ac:dyDescent="0.25">
      <c r="A34" s="21" t="s">
        <v>61</v>
      </c>
      <c r="B34" s="22"/>
    </row>
    <row r="35" spans="1:2" s="15" customFormat="1" x14ac:dyDescent="0.25">
      <c r="A35" s="21"/>
      <c r="B35" s="22"/>
    </row>
    <row r="36" spans="1:2" s="15" customFormat="1" ht="30" x14ac:dyDescent="0.25">
      <c r="A36" s="21" t="s">
        <v>62</v>
      </c>
      <c r="B36" s="22"/>
    </row>
    <row r="37" spans="1:2" s="15" customFormat="1" x14ac:dyDescent="0.25">
      <c r="A37" s="21"/>
      <c r="B37" s="22"/>
    </row>
    <row r="38" spans="1:2" s="15" customFormat="1" ht="30" x14ac:dyDescent="0.25">
      <c r="A38" s="21" t="s">
        <v>85</v>
      </c>
      <c r="B38" s="22"/>
    </row>
    <row r="39" spans="1:2" s="15" customFormat="1" x14ac:dyDescent="0.25">
      <c r="A39" s="21"/>
      <c r="B39" s="22"/>
    </row>
    <row r="40" spans="1:2" s="15" customFormat="1" x14ac:dyDescent="0.25">
      <c r="A40" s="21"/>
      <c r="B40" s="22"/>
    </row>
    <row r="41" spans="1:2" s="15" customFormat="1" x14ac:dyDescent="0.25">
      <c r="A41" s="21"/>
      <c r="B41" s="22"/>
    </row>
    <row r="42" spans="1:2" s="15" customFormat="1" x14ac:dyDescent="0.25">
      <c r="A42" s="21"/>
      <c r="B42" s="22"/>
    </row>
    <row r="43" spans="1:2" s="15" customFormat="1" x14ac:dyDescent="0.25">
      <c r="A43" s="21"/>
      <c r="B43" s="22"/>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E17"/>
  <sheetViews>
    <sheetView workbookViewId="0">
      <selection activeCell="I9" sqref="I9"/>
    </sheetView>
  </sheetViews>
  <sheetFormatPr defaultRowHeight="15" x14ac:dyDescent="0.25"/>
  <cols>
    <col min="1" max="1" width="14.28515625" customWidth="1"/>
  </cols>
  <sheetData>
    <row r="1" spans="1:5" ht="37.5" customHeight="1" x14ac:dyDescent="0.25">
      <c r="A1" s="117" t="s">
        <v>52</v>
      </c>
      <c r="B1" s="117"/>
      <c r="C1" s="117"/>
      <c r="D1" s="117"/>
      <c r="E1" s="117"/>
    </row>
    <row r="2" spans="1:5" s="3" customFormat="1" ht="12" x14ac:dyDescent="0.2">
      <c r="A2" s="44" t="s">
        <v>53</v>
      </c>
      <c r="B2" s="44"/>
      <c r="C2" s="44"/>
      <c r="D2" s="44"/>
      <c r="E2" s="44"/>
    </row>
    <row r="3" spans="1:5" x14ac:dyDescent="0.25">
      <c r="A3" s="48"/>
      <c r="B3" s="48">
        <v>2014</v>
      </c>
      <c r="C3" s="48">
        <v>2015</v>
      </c>
      <c r="D3" s="48">
        <v>2016</v>
      </c>
      <c r="E3" s="48">
        <v>2017</v>
      </c>
    </row>
    <row r="4" spans="1:5" x14ac:dyDescent="0.25">
      <c r="A4" s="4" t="s">
        <v>11</v>
      </c>
      <c r="B4" s="43">
        <v>0.4</v>
      </c>
      <c r="C4" s="43">
        <v>0.8</v>
      </c>
      <c r="D4" s="43">
        <v>3.3</v>
      </c>
      <c r="E4" s="43">
        <v>2.2999999999999998</v>
      </c>
    </row>
    <row r="5" spans="1:5" x14ac:dyDescent="0.25">
      <c r="A5" s="4" t="s">
        <v>12</v>
      </c>
      <c r="B5" s="43">
        <v>0.1</v>
      </c>
      <c r="C5" s="43">
        <v>1.4</v>
      </c>
      <c r="D5" s="43">
        <v>3.2</v>
      </c>
      <c r="E5" s="43">
        <v>2.4</v>
      </c>
    </row>
    <row r="6" spans="1:5" x14ac:dyDescent="0.25">
      <c r="A6" s="5" t="s">
        <v>13</v>
      </c>
      <c r="B6" s="32">
        <v>0.6</v>
      </c>
      <c r="C6" s="32">
        <v>1.7</v>
      </c>
      <c r="D6" s="32">
        <v>2.9</v>
      </c>
      <c r="E6" s="32">
        <v>2.7</v>
      </c>
    </row>
    <row r="7" spans="1:5" x14ac:dyDescent="0.25">
      <c r="A7" s="4" t="s">
        <v>14</v>
      </c>
      <c r="B7" s="43">
        <v>0.4</v>
      </c>
      <c r="C7" s="43">
        <v>2.4</v>
      </c>
      <c r="D7" s="43">
        <v>2.4</v>
      </c>
      <c r="E7" s="43"/>
    </row>
    <row r="8" spans="1:5" x14ac:dyDescent="0.25">
      <c r="A8" s="4" t="s">
        <v>15</v>
      </c>
      <c r="B8" s="43">
        <v>0.5</v>
      </c>
      <c r="C8" s="43">
        <v>2.7</v>
      </c>
      <c r="D8" s="43">
        <v>2.2999999999999998</v>
      </c>
      <c r="E8" s="43"/>
    </row>
    <row r="9" spans="1:5" x14ac:dyDescent="0.25">
      <c r="A9" s="4" t="s">
        <v>16</v>
      </c>
      <c r="B9" s="43">
        <v>0.3</v>
      </c>
      <c r="C9" s="43">
        <v>3.1</v>
      </c>
      <c r="D9" s="43">
        <v>2.2999999999999998</v>
      </c>
      <c r="E9" s="43"/>
    </row>
    <row r="10" spans="1:5" x14ac:dyDescent="0.25">
      <c r="A10" s="4" t="s">
        <v>17</v>
      </c>
      <c r="B10" s="43">
        <v>0.4</v>
      </c>
      <c r="C10" s="43">
        <v>3.1</v>
      </c>
      <c r="D10" s="43">
        <v>2.4</v>
      </c>
      <c r="E10" s="43"/>
    </row>
    <row r="11" spans="1:5" x14ac:dyDescent="0.25">
      <c r="A11" s="4" t="s">
        <v>18</v>
      </c>
      <c r="B11" s="43">
        <v>0.1</v>
      </c>
      <c r="C11" s="43">
        <v>3.7</v>
      </c>
      <c r="D11" s="43">
        <v>2.5</v>
      </c>
      <c r="E11" s="43"/>
    </row>
    <row r="12" spans="1:5" x14ac:dyDescent="0.25">
      <c r="A12" s="4" t="s">
        <v>19</v>
      </c>
      <c r="B12" s="43">
        <v>0.4</v>
      </c>
      <c r="C12" s="43">
        <v>3.6</v>
      </c>
      <c r="D12" s="43">
        <v>2.6</v>
      </c>
      <c r="E12" s="43"/>
    </row>
    <row r="13" spans="1:5" s="19" customFormat="1" x14ac:dyDescent="0.25">
      <c r="A13" s="17" t="s">
        <v>20</v>
      </c>
      <c r="B13" s="60">
        <v>0.3</v>
      </c>
      <c r="C13" s="60">
        <v>3.6</v>
      </c>
      <c r="D13" s="60">
        <v>2.7</v>
      </c>
      <c r="E13" s="60"/>
    </row>
    <row r="14" spans="1:5" x14ac:dyDescent="0.25">
      <c r="A14" s="4" t="s">
        <v>21</v>
      </c>
      <c r="B14" s="43">
        <v>0.4</v>
      </c>
      <c r="C14" s="43">
        <v>3.7</v>
      </c>
      <c r="D14" s="43">
        <v>2.2999999999999998</v>
      </c>
      <c r="E14" s="43"/>
    </row>
    <row r="15" spans="1:5" s="19" customFormat="1" x14ac:dyDescent="0.25">
      <c r="A15" s="59" t="s">
        <v>22</v>
      </c>
      <c r="B15" s="61">
        <v>0.8</v>
      </c>
      <c r="C15" s="61">
        <v>3.5</v>
      </c>
      <c r="D15" s="61">
        <v>2.4</v>
      </c>
      <c r="E15" s="61"/>
    </row>
    <row r="16" spans="1:5" ht="30" customHeight="1" x14ac:dyDescent="0.25">
      <c r="A16" s="134" t="s">
        <v>35</v>
      </c>
      <c r="B16" s="134"/>
      <c r="C16" s="134"/>
      <c r="D16" s="134"/>
      <c r="E16" s="134"/>
    </row>
    <row r="17" spans="1:5" ht="26.25" customHeight="1" x14ac:dyDescent="0.25">
      <c r="A17" s="128" t="s">
        <v>36</v>
      </c>
      <c r="B17" s="128"/>
      <c r="C17" s="128"/>
      <c r="D17" s="128"/>
      <c r="E17" s="128"/>
    </row>
  </sheetData>
  <mergeCells count="3">
    <mergeCell ref="A1:E1"/>
    <mergeCell ref="A17:E17"/>
    <mergeCell ref="A16:E16"/>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H23"/>
  <sheetViews>
    <sheetView zoomScaleNormal="100" zoomScaleSheetLayoutView="90" workbookViewId="0">
      <selection activeCell="F27" sqref="F27"/>
    </sheetView>
  </sheetViews>
  <sheetFormatPr defaultRowHeight="15" x14ac:dyDescent="0.25"/>
  <cols>
    <col min="1" max="1" width="27.28515625" bestFit="1" customWidth="1"/>
    <col min="2" max="4" width="14.42578125" bestFit="1" customWidth="1"/>
    <col min="5" max="5" width="14" bestFit="1" customWidth="1"/>
    <col min="6" max="6" width="13.28515625" bestFit="1" customWidth="1"/>
    <col min="7" max="8" width="14.85546875" bestFit="1" customWidth="1"/>
  </cols>
  <sheetData>
    <row r="1" spans="1:8" s="34" customFormat="1" x14ac:dyDescent="0.25">
      <c r="A1" s="135" t="str">
        <f>CONCATENATE("Table 8:  Network Airlines Full-time Equivalent Employees* by Month ", B2, " - ", F2)</f>
        <v>Table 8:  Network Airlines Full-time Equivalent Employees* by Month 2013 - 2017</v>
      </c>
      <c r="B1" s="135"/>
      <c r="C1" s="135"/>
      <c r="D1" s="135"/>
      <c r="E1" s="135"/>
      <c r="F1" s="135"/>
      <c r="G1" s="135"/>
      <c r="H1" s="135"/>
    </row>
    <row r="2" spans="1:8" x14ac:dyDescent="0.25">
      <c r="A2" s="124"/>
      <c r="B2" s="124">
        <v>2013</v>
      </c>
      <c r="C2" s="124">
        <v>2014</v>
      </c>
      <c r="D2" s="124">
        <v>2015</v>
      </c>
      <c r="E2" s="124">
        <v>2016</v>
      </c>
      <c r="F2" s="124">
        <v>2017</v>
      </c>
      <c r="G2" s="126" t="s">
        <v>47</v>
      </c>
      <c r="H2" s="126"/>
    </row>
    <row r="3" spans="1:8" x14ac:dyDescent="0.25">
      <c r="A3" s="125" t="s">
        <v>23</v>
      </c>
      <c r="B3" s="125"/>
      <c r="C3" s="125"/>
      <c r="D3" s="125"/>
      <c r="E3" s="125"/>
      <c r="F3" s="125"/>
      <c r="G3" s="53" t="s">
        <v>86</v>
      </c>
      <c r="H3" s="53" t="s">
        <v>87</v>
      </c>
    </row>
    <row r="4" spans="1:8" x14ac:dyDescent="0.25">
      <c r="A4" s="4" t="s">
        <v>11</v>
      </c>
      <c r="B4" s="93">
        <v>254377</v>
      </c>
      <c r="C4" s="93">
        <v>255518</v>
      </c>
      <c r="D4" s="93">
        <v>257627</v>
      </c>
      <c r="E4" s="93">
        <v>266245</v>
      </c>
      <c r="F4" s="93">
        <v>272407</v>
      </c>
      <c r="G4" s="8">
        <v>7.0879049599610031</v>
      </c>
      <c r="H4" s="8">
        <v>2.3144096602753104</v>
      </c>
    </row>
    <row r="5" spans="1:8" x14ac:dyDescent="0.25">
      <c r="A5" s="4" t="s">
        <v>12</v>
      </c>
      <c r="B5" s="93">
        <v>254955</v>
      </c>
      <c r="C5" s="93">
        <v>255158</v>
      </c>
      <c r="D5" s="93">
        <v>258796</v>
      </c>
      <c r="E5" s="93">
        <v>266987</v>
      </c>
      <c r="F5" s="93">
        <v>273365</v>
      </c>
      <c r="G5" s="8">
        <v>7.2208821164519224</v>
      </c>
      <c r="H5" s="8">
        <v>2.3888803574705886</v>
      </c>
    </row>
    <row r="6" spans="1:8" x14ac:dyDescent="0.25">
      <c r="A6" s="5" t="s">
        <v>13</v>
      </c>
      <c r="B6" s="93">
        <v>254871</v>
      </c>
      <c r="C6" s="93">
        <v>256341.99999999997</v>
      </c>
      <c r="D6" s="93">
        <v>260793.99999999997</v>
      </c>
      <c r="E6" s="93">
        <v>268375</v>
      </c>
      <c r="F6" s="93">
        <v>275503</v>
      </c>
      <c r="G6" s="9">
        <v>8.0950755480223329</v>
      </c>
      <c r="H6" s="9">
        <v>2.6559850954820678</v>
      </c>
    </row>
    <row r="7" spans="1:8" x14ac:dyDescent="0.25">
      <c r="A7" s="4" t="s">
        <v>14</v>
      </c>
      <c r="B7" s="93">
        <v>255674</v>
      </c>
      <c r="C7" s="93">
        <v>256732.00000000003</v>
      </c>
      <c r="D7" s="93">
        <v>262905</v>
      </c>
      <c r="E7" s="93">
        <v>269169</v>
      </c>
      <c r="F7" s="93"/>
      <c r="G7" s="8"/>
      <c r="H7" s="8"/>
    </row>
    <row r="8" spans="1:8" x14ac:dyDescent="0.25">
      <c r="A8" s="4" t="s">
        <v>15</v>
      </c>
      <c r="B8" s="93">
        <v>256274</v>
      </c>
      <c r="C8" s="93">
        <v>257577.99999999997</v>
      </c>
      <c r="D8" s="93">
        <v>264438</v>
      </c>
      <c r="E8" s="93">
        <v>270559</v>
      </c>
      <c r="F8" s="93"/>
      <c r="G8" s="8"/>
      <c r="H8" s="8"/>
    </row>
    <row r="9" spans="1:8" x14ac:dyDescent="0.25">
      <c r="A9" s="17" t="s">
        <v>16</v>
      </c>
      <c r="B9" s="93">
        <v>256791</v>
      </c>
      <c r="C9" s="93">
        <v>257491</v>
      </c>
      <c r="D9" s="93">
        <v>265486</v>
      </c>
      <c r="E9" s="93">
        <v>271503</v>
      </c>
      <c r="F9" s="93"/>
      <c r="G9" s="18"/>
      <c r="H9" s="18"/>
    </row>
    <row r="10" spans="1:8" s="19" customFormat="1" x14ac:dyDescent="0.25">
      <c r="A10" s="17" t="s">
        <v>17</v>
      </c>
      <c r="B10" s="93">
        <v>256474</v>
      </c>
      <c r="C10" s="93">
        <v>257541</v>
      </c>
      <c r="D10" s="93">
        <v>265551</v>
      </c>
      <c r="E10" s="93">
        <v>271963</v>
      </c>
      <c r="F10" s="93"/>
      <c r="G10" s="18"/>
      <c r="H10" s="18"/>
    </row>
    <row r="11" spans="1:8" s="1" customFormat="1" x14ac:dyDescent="0.25">
      <c r="A11" s="17" t="s">
        <v>18</v>
      </c>
      <c r="B11" s="93">
        <v>255800</v>
      </c>
      <c r="C11" s="93">
        <v>256095.00000000003</v>
      </c>
      <c r="D11" s="93">
        <v>265567</v>
      </c>
      <c r="E11" s="93">
        <v>272112</v>
      </c>
      <c r="F11" s="93"/>
      <c r="G11" s="18"/>
      <c r="H11" s="18"/>
    </row>
    <row r="12" spans="1:8" x14ac:dyDescent="0.25">
      <c r="A12" s="17" t="s">
        <v>19</v>
      </c>
      <c r="B12" s="93">
        <v>255194</v>
      </c>
      <c r="C12" s="93">
        <v>256132.99999999997</v>
      </c>
      <c r="D12" s="93">
        <v>265315</v>
      </c>
      <c r="E12" s="93">
        <v>272136</v>
      </c>
      <c r="F12" s="93"/>
      <c r="G12" s="18"/>
      <c r="H12" s="18"/>
    </row>
    <row r="13" spans="1:8" s="19" customFormat="1" x14ac:dyDescent="0.25">
      <c r="A13" s="17" t="s">
        <v>20</v>
      </c>
      <c r="B13" s="93">
        <v>255741</v>
      </c>
      <c r="C13" s="93">
        <v>256409</v>
      </c>
      <c r="D13" s="93">
        <v>265704</v>
      </c>
      <c r="E13" s="93">
        <v>272787</v>
      </c>
      <c r="F13" s="93"/>
      <c r="G13" s="18"/>
      <c r="H13" s="18"/>
    </row>
    <row r="14" spans="1:8" s="19" customFormat="1" x14ac:dyDescent="0.25">
      <c r="A14" s="17" t="s">
        <v>21</v>
      </c>
      <c r="B14" s="93">
        <v>255914</v>
      </c>
      <c r="C14" s="93">
        <v>256822.99999999997</v>
      </c>
      <c r="D14" s="93">
        <v>266251</v>
      </c>
      <c r="E14" s="93">
        <v>272347</v>
      </c>
      <c r="F14" s="93"/>
      <c r="G14" s="18"/>
      <c r="H14" s="18"/>
    </row>
    <row r="15" spans="1:8" s="1" customFormat="1" x14ac:dyDescent="0.25">
      <c r="A15" s="17" t="s">
        <v>22</v>
      </c>
      <c r="B15" s="93">
        <v>255155</v>
      </c>
      <c r="C15" s="93">
        <v>257250.99999999997</v>
      </c>
      <c r="D15" s="93">
        <v>266136</v>
      </c>
      <c r="E15" s="93">
        <v>272614</v>
      </c>
      <c r="F15" s="93"/>
      <c r="G15" s="18"/>
      <c r="H15" s="18"/>
    </row>
    <row r="16" spans="1:8" x14ac:dyDescent="0.25">
      <c r="A16" s="75" t="s">
        <v>88</v>
      </c>
      <c r="B16" s="93">
        <v>254734.33333333334</v>
      </c>
      <c r="C16" s="93">
        <v>255672.66666666666</v>
      </c>
      <c r="D16" s="93">
        <v>259072.33333333334</v>
      </c>
      <c r="E16" s="93">
        <v>267202.33333333331</v>
      </c>
      <c r="F16" s="93">
        <v>273758.33333333331</v>
      </c>
      <c r="G16" s="99">
        <v>7.4679542081450867</v>
      </c>
      <c r="H16" s="99">
        <v>2.4530917044093221</v>
      </c>
    </row>
    <row r="17" spans="1:8" s="88" customFormat="1" x14ac:dyDescent="0.25">
      <c r="A17" s="38" t="s">
        <v>132</v>
      </c>
      <c r="B17" s="111">
        <v>255601.66666666666</v>
      </c>
      <c r="C17" s="111">
        <v>256589.25</v>
      </c>
      <c r="D17" s="111">
        <v>263714.16666666669</v>
      </c>
      <c r="E17" s="111">
        <v>270566.41666666669</v>
      </c>
      <c r="F17" s="111"/>
      <c r="G17" s="92"/>
      <c r="H17" s="92"/>
    </row>
    <row r="18" spans="1:8" ht="30" customHeight="1" x14ac:dyDescent="0.25">
      <c r="A18" s="122" t="s">
        <v>35</v>
      </c>
      <c r="B18" s="122"/>
      <c r="C18" s="122"/>
      <c r="D18" s="122"/>
      <c r="E18" s="122"/>
      <c r="F18" s="122"/>
      <c r="G18" s="122"/>
      <c r="H18" s="122"/>
    </row>
    <row r="19" spans="1:8" x14ac:dyDescent="0.25">
      <c r="A19" s="122" t="s">
        <v>36</v>
      </c>
      <c r="B19" s="122"/>
      <c r="C19" s="122"/>
      <c r="D19" s="122"/>
      <c r="E19" s="122"/>
      <c r="F19" s="122"/>
      <c r="G19" s="122"/>
      <c r="H19" s="122"/>
    </row>
    <row r="20" spans="1:8" x14ac:dyDescent="0.25">
      <c r="A20" s="122" t="s">
        <v>38</v>
      </c>
      <c r="B20" s="122"/>
      <c r="C20" s="122"/>
      <c r="D20" s="122"/>
      <c r="E20" s="122"/>
      <c r="F20" s="122"/>
      <c r="G20" s="122"/>
      <c r="H20" s="122"/>
    </row>
    <row r="23" spans="1:8" x14ac:dyDescent="0.25">
      <c r="B23" s="31"/>
      <c r="C23" s="31"/>
      <c r="D23" s="31"/>
      <c r="E23" s="31"/>
    </row>
  </sheetData>
  <mergeCells count="11">
    <mergeCell ref="A18:H18"/>
    <mergeCell ref="A19:H19"/>
    <mergeCell ref="A20:H20"/>
    <mergeCell ref="A1:H1"/>
    <mergeCell ref="A2:A3"/>
    <mergeCell ref="B2:B3"/>
    <mergeCell ref="C2:C3"/>
    <mergeCell ref="D2:D3"/>
    <mergeCell ref="E2:E3"/>
    <mergeCell ref="F2:F3"/>
    <mergeCell ref="G2:H2"/>
  </mergeCells>
  <pageMargins left="0.7" right="0.7" top="0.75" bottom="0.75" header="0.3" footer="0.3"/>
  <pageSetup scale="96"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I26"/>
  <sheetViews>
    <sheetView zoomScale="90" zoomScaleNormal="90" zoomScaleSheetLayoutView="112" workbookViewId="0">
      <selection activeCell="H19" sqref="H19"/>
    </sheetView>
  </sheetViews>
  <sheetFormatPr defaultRowHeight="15" x14ac:dyDescent="0.25"/>
  <cols>
    <col min="2" max="2" width="28" bestFit="1" customWidth="1"/>
    <col min="3" max="7" width="12.5703125" bestFit="1" customWidth="1"/>
    <col min="8" max="9" width="14.85546875" bestFit="1" customWidth="1"/>
  </cols>
  <sheetData>
    <row r="1" spans="1:9" x14ac:dyDescent="0.25">
      <c r="A1" s="123" t="s">
        <v>107</v>
      </c>
      <c r="B1" s="123"/>
      <c r="C1" s="123"/>
      <c r="D1" s="123"/>
      <c r="E1" s="123"/>
      <c r="F1" s="123"/>
      <c r="G1" s="136"/>
      <c r="H1" s="136"/>
      <c r="I1" s="136"/>
    </row>
    <row r="2" spans="1:9" x14ac:dyDescent="0.25">
      <c r="A2" s="123" t="s">
        <v>108</v>
      </c>
      <c r="B2" s="123"/>
      <c r="C2" s="123"/>
      <c r="D2" s="123"/>
      <c r="E2" s="123"/>
      <c r="F2" s="123"/>
      <c r="G2" s="137"/>
      <c r="H2" s="137"/>
      <c r="I2" s="137"/>
    </row>
    <row r="3" spans="1:9" x14ac:dyDescent="0.25">
      <c r="A3" s="124" t="s">
        <v>25</v>
      </c>
      <c r="B3" s="124" t="s">
        <v>26</v>
      </c>
      <c r="C3" s="124">
        <v>2013</v>
      </c>
      <c r="D3" s="124">
        <v>2014</v>
      </c>
      <c r="E3" s="124">
        <v>2015</v>
      </c>
      <c r="F3" s="124">
        <v>2016</v>
      </c>
      <c r="G3" s="124">
        <v>2017</v>
      </c>
      <c r="H3" s="126" t="s">
        <v>47</v>
      </c>
      <c r="I3" s="126"/>
    </row>
    <row r="4" spans="1:9" x14ac:dyDescent="0.25">
      <c r="A4" s="125"/>
      <c r="B4" s="125"/>
      <c r="C4" s="125"/>
      <c r="D4" s="125"/>
      <c r="E4" s="125"/>
      <c r="F4" s="125"/>
      <c r="G4" s="125"/>
      <c r="H4" s="48" t="s">
        <v>86</v>
      </c>
      <c r="I4" s="48" t="s">
        <v>87</v>
      </c>
    </row>
    <row r="5" spans="1:9" ht="15.75" customHeight="1" x14ac:dyDescent="0.25">
      <c r="A5">
        <v>1</v>
      </c>
      <c r="B5" s="113" t="s">
        <v>134</v>
      </c>
      <c r="C5" s="95">
        <v>89712</v>
      </c>
      <c r="D5" s="95">
        <v>91498</v>
      </c>
      <c r="E5" s="95">
        <v>94627</v>
      </c>
      <c r="F5" s="95">
        <v>97723</v>
      </c>
      <c r="G5" s="96">
        <v>100295</v>
      </c>
      <c r="H5" s="11">
        <v>11.796638130907795</v>
      </c>
      <c r="I5" s="11">
        <v>2.6319290238736017</v>
      </c>
    </row>
    <row r="6" spans="1:9" s="91" customFormat="1" ht="15.75" customHeight="1" x14ac:dyDescent="0.25">
      <c r="B6" s="112" t="s">
        <v>95</v>
      </c>
      <c r="C6" s="7">
        <v>59006</v>
      </c>
      <c r="D6" s="7">
        <v>59835</v>
      </c>
      <c r="E6" s="7">
        <v>62090</v>
      </c>
      <c r="F6" s="7">
        <v>97723</v>
      </c>
      <c r="G6" s="7">
        <v>100295</v>
      </c>
      <c r="H6" s="11">
        <f t="shared" ref="H6" si="0">IF((G6-C6)/C6*100=-100,0,IF((G6-C6)/C6*100=100,0,G6-C6)/C6*100)</f>
        <v>69.974239907805995</v>
      </c>
      <c r="I6" s="11">
        <f t="shared" ref="I6" si="1">IF((G6-F6)/F6*100=-100,0,IF((G6-F6)/F6*100=100,0,G6-F6)/F6*100)</f>
        <v>2.6319290238736017</v>
      </c>
    </row>
    <row r="7" spans="1:9" s="91" customFormat="1" ht="15.75" customHeight="1" x14ac:dyDescent="0.25">
      <c r="B7" s="112" t="s">
        <v>133</v>
      </c>
      <c r="C7" s="7">
        <v>30706</v>
      </c>
      <c r="D7" s="7">
        <v>31663</v>
      </c>
      <c r="E7" s="7">
        <v>32537</v>
      </c>
      <c r="F7" s="11" t="s">
        <v>55</v>
      </c>
      <c r="G7" s="11" t="s">
        <v>55</v>
      </c>
      <c r="H7" s="11" t="s">
        <v>55</v>
      </c>
      <c r="I7" s="11" t="s">
        <v>55</v>
      </c>
    </row>
    <row r="8" spans="1:9" x14ac:dyDescent="0.25">
      <c r="A8">
        <v>2</v>
      </c>
      <c r="B8" s="81" t="s">
        <v>96</v>
      </c>
      <c r="C8" s="97">
        <v>82385</v>
      </c>
      <c r="D8" s="97">
        <v>80694</v>
      </c>
      <c r="E8" s="97">
        <v>78683</v>
      </c>
      <c r="F8" s="97">
        <v>80077</v>
      </c>
      <c r="G8" s="98">
        <v>82524</v>
      </c>
      <c r="H8" s="11" t="s">
        <v>55</v>
      </c>
      <c r="I8" s="11">
        <v>3.0558087840453561</v>
      </c>
    </row>
    <row r="9" spans="1:9" x14ac:dyDescent="0.25">
      <c r="A9">
        <v>3</v>
      </c>
      <c r="B9" s="81" t="s">
        <v>105</v>
      </c>
      <c r="C9" s="97">
        <v>73395</v>
      </c>
      <c r="D9" s="97">
        <v>74521</v>
      </c>
      <c r="E9" s="97">
        <v>77005</v>
      </c>
      <c r="F9" s="97">
        <v>79568</v>
      </c>
      <c r="G9" s="98">
        <v>80713</v>
      </c>
      <c r="H9" s="11">
        <v>9.9707064513931467</v>
      </c>
      <c r="I9" s="11">
        <v>1.4390207118439575</v>
      </c>
    </row>
    <row r="10" spans="1:9" x14ac:dyDescent="0.25">
      <c r="A10">
        <v>4</v>
      </c>
      <c r="B10" s="81" t="s">
        <v>106</v>
      </c>
      <c r="C10" s="97">
        <v>9379</v>
      </c>
      <c r="D10" s="97">
        <v>9629</v>
      </c>
      <c r="E10" s="97">
        <v>10479</v>
      </c>
      <c r="F10" s="97">
        <v>11007</v>
      </c>
      <c r="G10" s="98">
        <v>11971</v>
      </c>
      <c r="H10" s="11">
        <v>27.636208551018232</v>
      </c>
      <c r="I10" s="11">
        <v>8.7580630507858643</v>
      </c>
    </row>
    <row r="11" spans="1:9" x14ac:dyDescent="0.25">
      <c r="A11" s="36"/>
      <c r="B11" s="80" t="s">
        <v>54</v>
      </c>
      <c r="C11" s="94">
        <v>254871</v>
      </c>
      <c r="D11" s="94">
        <v>256342</v>
      </c>
      <c r="E11" s="94">
        <v>260794</v>
      </c>
      <c r="F11" s="94">
        <v>268375</v>
      </c>
      <c r="G11" s="94">
        <v>275503</v>
      </c>
      <c r="H11" s="45">
        <v>8.0950755480223329</v>
      </c>
      <c r="I11" s="45">
        <v>2.6559850954820678</v>
      </c>
    </row>
    <row r="12" spans="1:9" ht="30" customHeight="1" x14ac:dyDescent="0.25">
      <c r="A12" s="122" t="s">
        <v>35</v>
      </c>
      <c r="B12" s="122"/>
      <c r="C12" s="122"/>
      <c r="D12" s="122"/>
      <c r="E12" s="122"/>
      <c r="F12" s="122"/>
      <c r="G12" s="122"/>
      <c r="H12" s="122"/>
      <c r="I12" s="122"/>
    </row>
    <row r="13" spans="1:9" x14ac:dyDescent="0.25">
      <c r="A13" s="122" t="s">
        <v>36</v>
      </c>
      <c r="B13" s="122"/>
      <c r="C13" s="122"/>
      <c r="D13" s="122"/>
      <c r="E13" s="122"/>
      <c r="F13" s="122"/>
      <c r="G13" s="122"/>
      <c r="H13" s="122"/>
      <c r="I13" s="122"/>
    </row>
    <row r="14" spans="1:9" x14ac:dyDescent="0.25">
      <c r="A14" s="122" t="s">
        <v>109</v>
      </c>
      <c r="B14" s="122"/>
      <c r="C14" s="122"/>
      <c r="D14" s="122"/>
      <c r="E14" s="122"/>
      <c r="F14" s="122"/>
      <c r="G14" s="122"/>
      <c r="H14" s="122"/>
      <c r="I14" s="122"/>
    </row>
    <row r="20" spans="3:7" x14ac:dyDescent="0.25">
      <c r="C20" s="7"/>
      <c r="D20" s="7"/>
      <c r="E20" s="7"/>
      <c r="F20" s="7"/>
      <c r="G20" s="7"/>
    </row>
    <row r="21" spans="3:7" x14ac:dyDescent="0.25">
      <c r="C21" s="7"/>
      <c r="D21" s="7"/>
      <c r="E21" s="7"/>
      <c r="F21" s="11"/>
      <c r="G21" s="11"/>
    </row>
    <row r="25" spans="3:7" x14ac:dyDescent="0.25">
      <c r="C25" s="86"/>
      <c r="D25" s="86"/>
      <c r="E25" s="86"/>
      <c r="F25" s="86"/>
      <c r="G25" s="86"/>
    </row>
    <row r="26" spans="3:7" x14ac:dyDescent="0.25">
      <c r="C26" s="86"/>
      <c r="D26" s="86"/>
      <c r="E26" s="86"/>
      <c r="F26" s="86"/>
      <c r="G26" s="86"/>
    </row>
  </sheetData>
  <sortState ref="B23:G28">
    <sortCondition descending="1" ref="G23:G28"/>
  </sortState>
  <mergeCells count="13">
    <mergeCell ref="A12:I12"/>
    <mergeCell ref="A13:I13"/>
    <mergeCell ref="A14:I14"/>
    <mergeCell ref="A1:I1"/>
    <mergeCell ref="H3:I3"/>
    <mergeCell ref="A3:A4"/>
    <mergeCell ref="B3:B4"/>
    <mergeCell ref="C3:C4"/>
    <mergeCell ref="D3:D4"/>
    <mergeCell ref="E3:E4"/>
    <mergeCell ref="F3:F4"/>
    <mergeCell ref="G3:G4"/>
    <mergeCell ref="A2:I2"/>
  </mergeCells>
  <pageMargins left="0.7" right="0.7" top="0.75" bottom="0.75" header="0.3" footer="0.3"/>
  <pageSetup scale="94"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E18"/>
  <sheetViews>
    <sheetView workbookViewId="0">
      <selection activeCell="L20" sqref="L20"/>
    </sheetView>
  </sheetViews>
  <sheetFormatPr defaultRowHeight="15" x14ac:dyDescent="0.25"/>
  <cols>
    <col min="1" max="1" width="12.140625" bestFit="1" customWidth="1"/>
    <col min="2" max="5" width="9.28515625" customWidth="1"/>
  </cols>
  <sheetData>
    <row r="1" spans="1:5" ht="37.5" customHeight="1" x14ac:dyDescent="0.25">
      <c r="A1" s="117" t="s">
        <v>56</v>
      </c>
      <c r="B1" s="117"/>
      <c r="C1" s="117"/>
      <c r="D1" s="117"/>
      <c r="E1" s="117"/>
    </row>
    <row r="2" spans="1:5" x14ac:dyDescent="0.25">
      <c r="A2" s="132" t="s">
        <v>53</v>
      </c>
      <c r="B2" s="132"/>
      <c r="C2" s="132"/>
      <c r="D2" s="132"/>
      <c r="E2" s="132"/>
    </row>
    <row r="3" spans="1:5" x14ac:dyDescent="0.25">
      <c r="A3" s="48"/>
      <c r="B3" s="48">
        <v>2014</v>
      </c>
      <c r="C3" s="48">
        <v>2015</v>
      </c>
      <c r="D3" s="48">
        <v>2016</v>
      </c>
      <c r="E3" s="48">
        <v>2017</v>
      </c>
    </row>
    <row r="4" spans="1:5" x14ac:dyDescent="0.25">
      <c r="A4" s="4" t="s">
        <v>11</v>
      </c>
      <c r="B4" s="11">
        <v>0.3</v>
      </c>
      <c r="C4" s="11">
        <v>4.5999999999999996</v>
      </c>
      <c r="D4" s="11">
        <v>7.9</v>
      </c>
      <c r="E4" s="11">
        <v>9.6999999999999993</v>
      </c>
    </row>
    <row r="5" spans="1:5" x14ac:dyDescent="0.25">
      <c r="A5" s="4" t="s">
        <v>12</v>
      </c>
      <c r="B5" s="11">
        <v>0.7</v>
      </c>
      <c r="C5" s="11">
        <v>4.5999999999999996</v>
      </c>
      <c r="D5" s="11">
        <v>8.5</v>
      </c>
      <c r="E5" s="11">
        <v>9.4</v>
      </c>
    </row>
    <row r="6" spans="1:5" x14ac:dyDescent="0.25">
      <c r="A6" s="5" t="s">
        <v>13</v>
      </c>
      <c r="B6" s="13">
        <v>0.8</v>
      </c>
      <c r="C6" s="13">
        <v>3.9</v>
      </c>
      <c r="D6" s="13">
        <v>9.6</v>
      </c>
      <c r="E6" s="13">
        <v>9.1</v>
      </c>
    </row>
    <row r="7" spans="1:5" x14ac:dyDescent="0.25">
      <c r="A7" s="4" t="s">
        <v>14</v>
      </c>
      <c r="B7" s="11">
        <v>1.5</v>
      </c>
      <c r="C7" s="11">
        <v>4.2</v>
      </c>
      <c r="D7" s="11">
        <v>10.199999999999999</v>
      </c>
      <c r="E7" s="11"/>
    </row>
    <row r="8" spans="1:5" x14ac:dyDescent="0.25">
      <c r="A8" s="4" t="s">
        <v>15</v>
      </c>
      <c r="B8" s="11">
        <v>1.8</v>
      </c>
      <c r="C8" s="11">
        <v>4.3</v>
      </c>
      <c r="D8" s="11">
        <v>10.7</v>
      </c>
      <c r="E8" s="11"/>
    </row>
    <row r="9" spans="1:5" x14ac:dyDescent="0.25">
      <c r="A9" s="4" t="s">
        <v>16</v>
      </c>
      <c r="B9" s="11">
        <v>2.2000000000000002</v>
      </c>
      <c r="C9" s="11">
        <v>4.9000000000000004</v>
      </c>
      <c r="D9" s="11">
        <v>11</v>
      </c>
      <c r="E9" s="11"/>
    </row>
    <row r="10" spans="1:5" x14ac:dyDescent="0.25">
      <c r="A10" s="4" t="s">
        <v>17</v>
      </c>
      <c r="B10" s="11">
        <v>2.5</v>
      </c>
      <c r="C10" s="11">
        <v>5.2</v>
      </c>
      <c r="D10" s="11">
        <v>11.3</v>
      </c>
      <c r="E10" s="11"/>
    </row>
    <row r="11" spans="1:5" x14ac:dyDescent="0.25">
      <c r="A11" s="4" t="s">
        <v>18</v>
      </c>
      <c r="B11" s="11">
        <v>3</v>
      </c>
      <c r="C11" s="11">
        <v>5.8</v>
      </c>
      <c r="D11" s="11">
        <v>11</v>
      </c>
      <c r="E11" s="11"/>
    </row>
    <row r="12" spans="1:5" x14ac:dyDescent="0.25">
      <c r="A12" s="17" t="s">
        <v>19</v>
      </c>
      <c r="B12" s="12">
        <v>2.9</v>
      </c>
      <c r="C12" s="12">
        <v>6.6</v>
      </c>
      <c r="D12" s="12">
        <v>10.6</v>
      </c>
      <c r="E12" s="12"/>
    </row>
    <row r="13" spans="1:5" s="19" customFormat="1" x14ac:dyDescent="0.25">
      <c r="A13" s="17" t="s">
        <v>20</v>
      </c>
      <c r="B13" s="12">
        <v>3.8</v>
      </c>
      <c r="C13" s="12">
        <v>6.9</v>
      </c>
      <c r="D13" s="12">
        <v>10.3</v>
      </c>
      <c r="E13" s="12"/>
    </row>
    <row r="14" spans="1:5" x14ac:dyDescent="0.25">
      <c r="A14" s="4" t="s">
        <v>21</v>
      </c>
      <c r="B14" s="11">
        <v>5.2</v>
      </c>
      <c r="C14" s="11">
        <v>6.5</v>
      </c>
      <c r="D14" s="11">
        <v>9.8000000000000007</v>
      </c>
      <c r="E14" s="12"/>
    </row>
    <row r="15" spans="1:5" s="1" customFormat="1" x14ac:dyDescent="0.25">
      <c r="A15" s="59" t="s">
        <v>22</v>
      </c>
      <c r="B15" s="63">
        <v>4.4000000000000004</v>
      </c>
      <c r="C15" s="63">
        <v>7.8</v>
      </c>
      <c r="D15" s="63">
        <v>9.5</v>
      </c>
      <c r="E15" s="45"/>
    </row>
    <row r="16" spans="1:5" s="34" customFormat="1" ht="30" customHeight="1" x14ac:dyDescent="0.25">
      <c r="A16" s="132" t="s">
        <v>35</v>
      </c>
      <c r="B16" s="132"/>
      <c r="C16" s="132"/>
      <c r="D16" s="132"/>
      <c r="E16" s="132"/>
    </row>
    <row r="17" spans="1:5" s="34" customFormat="1" ht="24" customHeight="1" x14ac:dyDescent="0.25">
      <c r="A17" s="128" t="s">
        <v>36</v>
      </c>
      <c r="B17" s="128"/>
      <c r="C17" s="128"/>
      <c r="D17" s="128"/>
      <c r="E17" s="128"/>
    </row>
    <row r="18" spans="1:5" s="34" customFormat="1" x14ac:dyDescent="0.25">
      <c r="A18" s="132" t="s">
        <v>38</v>
      </c>
      <c r="B18" s="132"/>
      <c r="C18" s="132"/>
      <c r="D18" s="132"/>
      <c r="E18" s="132"/>
    </row>
  </sheetData>
  <mergeCells count="5">
    <mergeCell ref="A1:E1"/>
    <mergeCell ref="A2:E2"/>
    <mergeCell ref="A16:E16"/>
    <mergeCell ref="A17:E17"/>
    <mergeCell ref="A18:E18"/>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H22"/>
  <sheetViews>
    <sheetView zoomScaleNormal="100" zoomScaleSheetLayoutView="90" workbookViewId="0">
      <selection activeCell="H33" sqref="H33"/>
    </sheetView>
  </sheetViews>
  <sheetFormatPr defaultRowHeight="15" x14ac:dyDescent="0.25"/>
  <cols>
    <col min="1" max="1" width="20.140625" customWidth="1"/>
    <col min="2" max="2" width="13.42578125" bestFit="1" customWidth="1"/>
    <col min="3" max="3" width="13" bestFit="1" customWidth="1"/>
    <col min="4" max="4" width="12.5703125" bestFit="1" customWidth="1"/>
    <col min="5" max="6" width="13" bestFit="1" customWidth="1"/>
    <col min="7" max="7" width="14.85546875" bestFit="1" customWidth="1"/>
    <col min="8" max="8" width="14.85546875" customWidth="1"/>
  </cols>
  <sheetData>
    <row r="1" spans="1:8" ht="27.75" customHeight="1" x14ac:dyDescent="0.25">
      <c r="A1" s="135" t="str">
        <f>CONCATENATE("Table 11:  Low-cost Airlines Full-time Equivalent Employees* by Month ", B2, " - ", F2)</f>
        <v>Table 11:  Low-cost Airlines Full-time Equivalent Employees* by Month 2013 - 2017</v>
      </c>
      <c r="B1" s="135"/>
      <c r="C1" s="135"/>
      <c r="D1" s="135"/>
      <c r="E1" s="135"/>
      <c r="F1" s="135"/>
      <c r="G1" s="135"/>
      <c r="H1" s="135"/>
    </row>
    <row r="2" spans="1:8" x14ac:dyDescent="0.25">
      <c r="A2" s="124"/>
      <c r="B2" s="124">
        <v>2013</v>
      </c>
      <c r="C2" s="124">
        <v>2014</v>
      </c>
      <c r="D2" s="124">
        <v>2015</v>
      </c>
      <c r="E2" s="124">
        <v>2016</v>
      </c>
      <c r="F2" s="124">
        <v>2017</v>
      </c>
      <c r="G2" s="126" t="s">
        <v>47</v>
      </c>
      <c r="H2" s="126"/>
    </row>
    <row r="3" spans="1:8" x14ac:dyDescent="0.25">
      <c r="A3" s="125" t="s">
        <v>23</v>
      </c>
      <c r="B3" s="125"/>
      <c r="C3" s="125"/>
      <c r="D3" s="125"/>
      <c r="E3" s="125"/>
      <c r="F3" s="125"/>
      <c r="G3" s="64" t="s">
        <v>86</v>
      </c>
      <c r="H3" s="64" t="s">
        <v>87</v>
      </c>
    </row>
    <row r="4" spans="1:8" x14ac:dyDescent="0.25">
      <c r="A4" s="73" t="s">
        <v>11</v>
      </c>
      <c r="B4" s="97">
        <v>69465</v>
      </c>
      <c r="C4" s="97">
        <v>69693</v>
      </c>
      <c r="D4" s="97">
        <v>72909</v>
      </c>
      <c r="E4" s="97">
        <v>78638</v>
      </c>
      <c r="F4" s="97">
        <v>86287</v>
      </c>
      <c r="G4" s="74">
        <v>24.216511912473905</v>
      </c>
      <c r="H4" s="74">
        <v>9.7268496146900993</v>
      </c>
    </row>
    <row r="5" spans="1:8" x14ac:dyDescent="0.25">
      <c r="A5" s="73" t="s">
        <v>12</v>
      </c>
      <c r="B5" s="97">
        <v>69630</v>
      </c>
      <c r="C5" s="97">
        <v>70135</v>
      </c>
      <c r="D5" s="97">
        <v>73351</v>
      </c>
      <c r="E5" s="97">
        <v>79578</v>
      </c>
      <c r="F5" s="97">
        <v>87030</v>
      </c>
      <c r="G5" s="74">
        <v>24.989228780697974</v>
      </c>
      <c r="H5" s="74">
        <v>9.3643971952047043</v>
      </c>
    </row>
    <row r="6" spans="1:8" x14ac:dyDescent="0.25">
      <c r="A6" s="75" t="s">
        <v>13</v>
      </c>
      <c r="B6" s="97">
        <v>69854</v>
      </c>
      <c r="C6" s="97">
        <v>70384</v>
      </c>
      <c r="D6" s="97">
        <v>73163</v>
      </c>
      <c r="E6" s="97">
        <v>80202</v>
      </c>
      <c r="F6" s="97">
        <v>87532</v>
      </c>
      <c r="G6" s="76">
        <v>25.307069029690499</v>
      </c>
      <c r="H6" s="76">
        <v>9.1394229570334904</v>
      </c>
    </row>
    <row r="7" spans="1:8" x14ac:dyDescent="0.25">
      <c r="A7" s="73" t="s">
        <v>14</v>
      </c>
      <c r="B7" s="97">
        <v>69677</v>
      </c>
      <c r="C7" s="97">
        <v>70751</v>
      </c>
      <c r="D7" s="97">
        <v>73695</v>
      </c>
      <c r="E7" s="97">
        <v>81180</v>
      </c>
      <c r="F7" s="97"/>
      <c r="G7" s="74"/>
      <c r="H7" s="74"/>
    </row>
    <row r="8" spans="1:8" x14ac:dyDescent="0.25">
      <c r="A8" s="73" t="s">
        <v>15</v>
      </c>
      <c r="B8" s="97">
        <v>69818</v>
      </c>
      <c r="C8" s="97">
        <v>71095</v>
      </c>
      <c r="D8" s="97">
        <v>74167</v>
      </c>
      <c r="E8" s="97">
        <v>82070</v>
      </c>
      <c r="F8" s="97"/>
      <c r="G8" s="74"/>
      <c r="H8" s="74"/>
    </row>
    <row r="9" spans="1:8" s="1" customFormat="1" x14ac:dyDescent="0.25">
      <c r="A9" s="77" t="s">
        <v>16</v>
      </c>
      <c r="B9" s="97">
        <v>69574</v>
      </c>
      <c r="C9" s="97">
        <v>71074</v>
      </c>
      <c r="D9" s="97">
        <v>74592</v>
      </c>
      <c r="E9" s="97">
        <v>82796</v>
      </c>
      <c r="F9" s="97"/>
      <c r="G9" s="78"/>
      <c r="H9" s="78"/>
    </row>
    <row r="10" spans="1:8" s="19" customFormat="1" x14ac:dyDescent="0.25">
      <c r="A10" s="77" t="s">
        <v>17</v>
      </c>
      <c r="B10" s="97">
        <v>69510</v>
      </c>
      <c r="C10" s="97">
        <v>71272</v>
      </c>
      <c r="D10" s="97">
        <v>74999</v>
      </c>
      <c r="E10" s="97">
        <v>83481</v>
      </c>
      <c r="F10" s="97"/>
      <c r="G10" s="78"/>
      <c r="H10" s="78"/>
    </row>
    <row r="11" spans="1:8" s="1" customFormat="1" x14ac:dyDescent="0.25">
      <c r="A11" s="77" t="s">
        <v>18</v>
      </c>
      <c r="B11" s="97">
        <v>69286</v>
      </c>
      <c r="C11" s="97">
        <v>71387</v>
      </c>
      <c r="D11" s="97">
        <v>75549</v>
      </c>
      <c r="E11" s="97">
        <v>83823</v>
      </c>
      <c r="F11" s="97"/>
      <c r="G11" s="78"/>
      <c r="H11" s="78"/>
    </row>
    <row r="12" spans="1:8" x14ac:dyDescent="0.25">
      <c r="A12" s="77" t="s">
        <v>19</v>
      </c>
      <c r="B12" s="97">
        <v>69426</v>
      </c>
      <c r="C12" s="97">
        <v>71428</v>
      </c>
      <c r="D12" s="97">
        <v>76176</v>
      </c>
      <c r="E12" s="97">
        <v>84284</v>
      </c>
      <c r="F12" s="97"/>
      <c r="G12" s="78"/>
      <c r="H12" s="78"/>
    </row>
    <row r="13" spans="1:8" s="19" customFormat="1" x14ac:dyDescent="0.25">
      <c r="A13" s="77" t="s">
        <v>20</v>
      </c>
      <c r="B13" s="97">
        <v>69496</v>
      </c>
      <c r="C13" s="97">
        <v>72110</v>
      </c>
      <c r="D13" s="97">
        <v>77063</v>
      </c>
      <c r="E13" s="97">
        <v>85033</v>
      </c>
      <c r="F13" s="97"/>
      <c r="G13" s="78"/>
      <c r="H13" s="78"/>
    </row>
    <row r="14" spans="1:8" s="19" customFormat="1" x14ac:dyDescent="0.25">
      <c r="A14" s="77" t="s">
        <v>21</v>
      </c>
      <c r="B14" s="97">
        <v>69402</v>
      </c>
      <c r="C14" s="97">
        <v>73014</v>
      </c>
      <c r="D14" s="97">
        <v>77783</v>
      </c>
      <c r="E14" s="97">
        <v>85439</v>
      </c>
      <c r="F14" s="97"/>
      <c r="G14" s="78"/>
      <c r="H14" s="78"/>
    </row>
    <row r="15" spans="1:8" s="1" customFormat="1" x14ac:dyDescent="0.25">
      <c r="A15" s="77" t="s">
        <v>22</v>
      </c>
      <c r="B15" s="97">
        <v>69365</v>
      </c>
      <c r="C15" s="97">
        <v>72399</v>
      </c>
      <c r="D15" s="97">
        <v>78035</v>
      </c>
      <c r="E15" s="97">
        <v>85434</v>
      </c>
      <c r="F15" s="97"/>
      <c r="G15" s="76"/>
      <c r="H15" s="76"/>
    </row>
    <row r="16" spans="1:8" x14ac:dyDescent="0.25">
      <c r="A16" s="75" t="s">
        <v>88</v>
      </c>
      <c r="B16" s="97">
        <v>69649.666666666672</v>
      </c>
      <c r="C16" s="97">
        <v>70070.666666666672</v>
      </c>
      <c r="D16" s="97">
        <v>73141</v>
      </c>
      <c r="E16" s="97">
        <v>79472.666666666672</v>
      </c>
      <c r="F16" s="97">
        <v>86949.666666666672</v>
      </c>
      <c r="G16" s="99">
        <v>24.837603240954124</v>
      </c>
      <c r="H16" s="99">
        <v>9.4102232556427641</v>
      </c>
    </row>
    <row r="17" spans="1:8" s="88" customFormat="1" x14ac:dyDescent="0.25">
      <c r="A17" s="38" t="s">
        <v>132</v>
      </c>
      <c r="B17" s="62">
        <v>69541.916666666672</v>
      </c>
      <c r="C17" s="62">
        <v>71228.5</v>
      </c>
      <c r="D17" s="62">
        <v>75123.5</v>
      </c>
      <c r="E17" s="62">
        <v>82663.166666666672</v>
      </c>
      <c r="F17" s="62"/>
      <c r="G17" s="92"/>
      <c r="H17" s="92"/>
    </row>
    <row r="18" spans="1:8" ht="30" customHeight="1" x14ac:dyDescent="0.25">
      <c r="A18" s="122" t="s">
        <v>35</v>
      </c>
      <c r="B18" s="122"/>
      <c r="C18" s="122"/>
      <c r="D18" s="122"/>
      <c r="E18" s="122"/>
      <c r="F18" s="122"/>
      <c r="G18" s="122"/>
      <c r="H18" s="122"/>
    </row>
    <row r="19" spans="1:8" x14ac:dyDescent="0.25">
      <c r="A19" s="122" t="s">
        <v>57</v>
      </c>
      <c r="B19" s="122"/>
      <c r="C19" s="122"/>
      <c r="D19" s="122"/>
      <c r="E19" s="122"/>
      <c r="F19" s="122"/>
      <c r="G19" s="122"/>
      <c r="H19" s="122"/>
    </row>
    <row r="20" spans="1:8" x14ac:dyDescent="0.25">
      <c r="A20" s="122" t="s">
        <v>36</v>
      </c>
      <c r="B20" s="122"/>
      <c r="C20" s="122"/>
      <c r="D20" s="122"/>
      <c r="E20" s="122"/>
      <c r="F20" s="122"/>
      <c r="G20" s="122"/>
      <c r="H20" s="122"/>
    </row>
    <row r="22" spans="1:8" x14ac:dyDescent="0.25">
      <c r="B22" s="31"/>
      <c r="C22" s="31"/>
      <c r="D22" s="31"/>
      <c r="E22" s="31"/>
    </row>
  </sheetData>
  <mergeCells count="11">
    <mergeCell ref="A18:H18"/>
    <mergeCell ref="A19:H19"/>
    <mergeCell ref="A20:H20"/>
    <mergeCell ref="A1:H1"/>
    <mergeCell ref="A2:A3"/>
    <mergeCell ref="B2:B3"/>
    <mergeCell ref="C2:C3"/>
    <mergeCell ref="D2:D3"/>
    <mergeCell ref="E2:E3"/>
    <mergeCell ref="F2:F3"/>
    <mergeCell ref="G2:H2"/>
  </mergeCells>
  <pageMargins left="0.7" right="0.7" top="0.75" bottom="0.75" header="0.3" footer="0.3"/>
  <pageSetup scale="7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I14"/>
  <sheetViews>
    <sheetView zoomScale="90" zoomScaleNormal="90" zoomScaleSheetLayoutView="100" workbookViewId="0">
      <selection activeCell="I38" sqref="I38"/>
    </sheetView>
  </sheetViews>
  <sheetFormatPr defaultRowHeight="15" x14ac:dyDescent="0.25"/>
  <cols>
    <col min="2" max="2" width="31.85546875" bestFit="1" customWidth="1"/>
    <col min="3" max="7" width="12.5703125" bestFit="1" customWidth="1"/>
    <col min="8" max="9" width="14.85546875" bestFit="1" customWidth="1"/>
  </cols>
  <sheetData>
    <row r="1" spans="1:9" x14ac:dyDescent="0.25">
      <c r="A1" s="123" t="s">
        <v>110</v>
      </c>
      <c r="B1" s="123"/>
      <c r="C1" s="123"/>
      <c r="D1" s="123"/>
      <c r="E1" s="123"/>
      <c r="F1" s="123"/>
      <c r="G1" s="136"/>
      <c r="H1" s="136"/>
      <c r="I1" s="136"/>
    </row>
    <row r="2" spans="1:9" x14ac:dyDescent="0.25">
      <c r="A2" s="123" t="s">
        <v>108</v>
      </c>
      <c r="B2" s="123"/>
      <c r="C2" s="123"/>
      <c r="D2" s="123"/>
      <c r="E2" s="123"/>
      <c r="F2" s="123"/>
      <c r="G2" s="137"/>
      <c r="H2" s="137"/>
      <c r="I2" s="137"/>
    </row>
    <row r="3" spans="1:9" x14ac:dyDescent="0.25">
      <c r="A3" s="124" t="s">
        <v>25</v>
      </c>
      <c r="B3" s="124" t="s">
        <v>26</v>
      </c>
      <c r="C3" s="124">
        <v>2013</v>
      </c>
      <c r="D3" s="124">
        <v>2014</v>
      </c>
      <c r="E3" s="124">
        <v>2015</v>
      </c>
      <c r="F3" s="124">
        <v>2016</v>
      </c>
      <c r="G3" s="124">
        <v>2017</v>
      </c>
      <c r="H3" s="126" t="s">
        <v>47</v>
      </c>
      <c r="I3" s="126"/>
    </row>
    <row r="4" spans="1:9" x14ac:dyDescent="0.25">
      <c r="A4" s="125"/>
      <c r="B4" s="125"/>
      <c r="C4" s="125"/>
      <c r="D4" s="125"/>
      <c r="E4" s="125"/>
      <c r="F4" s="125"/>
      <c r="G4" s="125"/>
      <c r="H4" s="48" t="s">
        <v>86</v>
      </c>
      <c r="I4" s="48" t="s">
        <v>87</v>
      </c>
    </row>
    <row r="5" spans="1:9" x14ac:dyDescent="0.25">
      <c r="A5" s="43">
        <v>1</v>
      </c>
      <c r="B5" s="82" t="s">
        <v>98</v>
      </c>
      <c r="C5" s="7">
        <v>45791</v>
      </c>
      <c r="D5" s="7">
        <v>45163</v>
      </c>
      <c r="E5" s="7">
        <v>47005</v>
      </c>
      <c r="F5" s="7">
        <v>50911</v>
      </c>
      <c r="G5" s="7">
        <v>54652</v>
      </c>
      <c r="H5" s="11">
        <v>19.350964163263523</v>
      </c>
      <c r="I5" s="11">
        <v>7.3481173027440043</v>
      </c>
    </row>
    <row r="6" spans="1:9" x14ac:dyDescent="0.25">
      <c r="A6" s="43">
        <v>2</v>
      </c>
      <c r="B6" s="82" t="s">
        <v>99</v>
      </c>
      <c r="C6" s="7">
        <v>12775</v>
      </c>
      <c r="D6" s="7">
        <v>13513</v>
      </c>
      <c r="E6" s="7">
        <v>13980</v>
      </c>
      <c r="F6" s="7">
        <v>15457</v>
      </c>
      <c r="G6" s="7">
        <v>17007</v>
      </c>
      <c r="H6" s="11">
        <v>33.127201565557726</v>
      </c>
      <c r="I6" s="11">
        <v>10.027819111082357</v>
      </c>
    </row>
    <row r="7" spans="1:9" x14ac:dyDescent="0.25">
      <c r="A7" s="43">
        <v>3</v>
      </c>
      <c r="B7" s="82" t="s">
        <v>103</v>
      </c>
      <c r="C7" s="7">
        <v>3215</v>
      </c>
      <c r="D7" s="7">
        <v>3569</v>
      </c>
      <c r="E7" s="7">
        <v>4159</v>
      </c>
      <c r="F7" s="7">
        <v>4943</v>
      </c>
      <c r="G7" s="7">
        <v>5782</v>
      </c>
      <c r="H7" s="11">
        <v>79.844479004665629</v>
      </c>
      <c r="I7" s="11">
        <v>16.973497875783934</v>
      </c>
    </row>
    <row r="8" spans="1:9" x14ac:dyDescent="0.25">
      <c r="A8" s="43">
        <v>4</v>
      </c>
      <c r="B8" s="82" t="s">
        <v>111</v>
      </c>
      <c r="C8" s="7">
        <v>3808</v>
      </c>
      <c r="D8" s="7">
        <v>3504</v>
      </c>
      <c r="E8" s="7">
        <v>3022</v>
      </c>
      <c r="F8" s="7">
        <v>3015</v>
      </c>
      <c r="G8" s="7">
        <v>3534</v>
      </c>
      <c r="H8" s="11">
        <v>-7.1953781512605035</v>
      </c>
      <c r="I8" s="11">
        <v>17.213930348258707</v>
      </c>
    </row>
    <row r="9" spans="1:9" x14ac:dyDescent="0.25">
      <c r="A9" s="43">
        <v>5</v>
      </c>
      <c r="B9" s="82" t="s">
        <v>112</v>
      </c>
      <c r="C9" s="7">
        <v>1879</v>
      </c>
      <c r="D9" s="7">
        <v>2130</v>
      </c>
      <c r="E9" s="7">
        <v>2443</v>
      </c>
      <c r="F9" s="7">
        <v>3024</v>
      </c>
      <c r="G9" s="7">
        <v>3531</v>
      </c>
      <c r="H9" s="11">
        <v>87.919105907397551</v>
      </c>
      <c r="I9" s="11">
        <v>16.765873015873016</v>
      </c>
    </row>
    <row r="10" spans="1:9" x14ac:dyDescent="0.25">
      <c r="A10" s="43">
        <v>6</v>
      </c>
      <c r="B10" s="82" t="s">
        <v>113</v>
      </c>
      <c r="C10" s="7">
        <v>2386</v>
      </c>
      <c r="D10" s="7">
        <v>2505</v>
      </c>
      <c r="E10" s="7">
        <v>2554</v>
      </c>
      <c r="F10" s="7">
        <v>2852</v>
      </c>
      <c r="G10" s="7">
        <v>3026</v>
      </c>
      <c r="H10" s="11">
        <v>26.823134953897735</v>
      </c>
      <c r="I10" s="11">
        <v>6.1009817671809259</v>
      </c>
    </row>
    <row r="11" spans="1:9" x14ac:dyDescent="0.25">
      <c r="A11" s="36"/>
      <c r="B11" s="83" t="s">
        <v>54</v>
      </c>
      <c r="C11" s="62">
        <v>69854</v>
      </c>
      <c r="D11" s="62">
        <v>70384</v>
      </c>
      <c r="E11" s="62">
        <v>73163</v>
      </c>
      <c r="F11" s="62">
        <v>80202</v>
      </c>
      <c r="G11" s="62">
        <v>87532</v>
      </c>
      <c r="H11" s="45">
        <v>25.307069029690499</v>
      </c>
      <c r="I11" s="45">
        <v>9.1394229570334904</v>
      </c>
    </row>
    <row r="12" spans="1:9" ht="30" customHeight="1" x14ac:dyDescent="0.25">
      <c r="A12" s="122" t="s">
        <v>35</v>
      </c>
      <c r="B12" s="122"/>
      <c r="C12" s="122"/>
      <c r="D12" s="122"/>
      <c r="E12" s="122"/>
      <c r="F12" s="122"/>
      <c r="G12" s="122"/>
      <c r="H12" s="122"/>
      <c r="I12" s="122"/>
    </row>
    <row r="13" spans="1:9" x14ac:dyDescent="0.25">
      <c r="A13" s="122" t="s">
        <v>36</v>
      </c>
      <c r="B13" s="122"/>
      <c r="C13" s="122"/>
      <c r="D13" s="122"/>
      <c r="E13" s="122"/>
      <c r="F13" s="122"/>
      <c r="G13" s="122"/>
      <c r="H13" s="122"/>
      <c r="I13" s="122"/>
    </row>
    <row r="14" spans="1:9" x14ac:dyDescent="0.25">
      <c r="A14" s="122" t="s">
        <v>38</v>
      </c>
      <c r="B14" s="122"/>
      <c r="C14" s="122"/>
      <c r="D14" s="122"/>
      <c r="E14" s="122"/>
      <c r="F14" s="122"/>
      <c r="G14" s="122"/>
      <c r="H14" s="122"/>
      <c r="I14" s="122"/>
    </row>
  </sheetData>
  <sortState ref="B20:G25">
    <sortCondition descending="1" ref="G20:G25"/>
  </sortState>
  <mergeCells count="13">
    <mergeCell ref="A12:I12"/>
    <mergeCell ref="A13:I13"/>
    <mergeCell ref="A14:I14"/>
    <mergeCell ref="A1:I1"/>
    <mergeCell ref="A3:A4"/>
    <mergeCell ref="B3:B4"/>
    <mergeCell ref="C3:C4"/>
    <mergeCell ref="D3:D4"/>
    <mergeCell ref="E3:E4"/>
    <mergeCell ref="F3:F4"/>
    <mergeCell ref="G3:G4"/>
    <mergeCell ref="H3:I3"/>
    <mergeCell ref="A2:I2"/>
  </mergeCells>
  <pageMargins left="0.7" right="0.7" top="0.75" bottom="0.75" header="0.3" footer="0.3"/>
  <pageSetup scale="92"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E18"/>
  <sheetViews>
    <sheetView workbookViewId="0">
      <selection activeCell="H29" sqref="H29"/>
    </sheetView>
  </sheetViews>
  <sheetFormatPr defaultRowHeight="15" x14ac:dyDescent="0.25"/>
  <cols>
    <col min="1" max="1" width="15.42578125" customWidth="1"/>
  </cols>
  <sheetData>
    <row r="1" spans="1:5" ht="37.5" customHeight="1" x14ac:dyDescent="0.25">
      <c r="A1" s="138" t="s">
        <v>58</v>
      </c>
      <c r="B1" s="138"/>
      <c r="C1" s="138"/>
      <c r="D1" s="138"/>
      <c r="E1" s="138"/>
    </row>
    <row r="2" spans="1:5" s="3" customFormat="1" ht="12" x14ac:dyDescent="0.2">
      <c r="A2" s="65" t="s">
        <v>53</v>
      </c>
      <c r="B2" s="65"/>
      <c r="C2" s="65"/>
      <c r="D2" s="65"/>
      <c r="E2" s="65"/>
    </row>
    <row r="3" spans="1:5" x14ac:dyDescent="0.25">
      <c r="A3" s="48" t="s">
        <v>10</v>
      </c>
      <c r="B3" s="48">
        <v>2014</v>
      </c>
      <c r="C3" s="48">
        <v>2015</v>
      </c>
      <c r="D3" s="48">
        <v>2016</v>
      </c>
      <c r="E3" s="48">
        <v>2017</v>
      </c>
    </row>
    <row r="4" spans="1:5" x14ac:dyDescent="0.25">
      <c r="A4" s="4" t="s">
        <v>11</v>
      </c>
      <c r="B4" s="11">
        <v>-0.4</v>
      </c>
      <c r="C4" s="11">
        <v>-1.9</v>
      </c>
      <c r="D4" s="46">
        <v>2</v>
      </c>
      <c r="E4" s="115">
        <v>1.9</v>
      </c>
    </row>
    <row r="5" spans="1:5" x14ac:dyDescent="0.25">
      <c r="A5" s="4" t="s">
        <v>12</v>
      </c>
      <c r="B5" s="11">
        <v>0.5</v>
      </c>
      <c r="C5" s="11">
        <v>-0.3</v>
      </c>
      <c r="D5" s="46">
        <v>0.2</v>
      </c>
      <c r="E5" s="115">
        <v>2.4</v>
      </c>
    </row>
    <row r="6" spans="1:5" x14ac:dyDescent="0.25">
      <c r="A6" s="4" t="s">
        <v>13</v>
      </c>
      <c r="B6" s="11">
        <v>0.9</v>
      </c>
      <c r="C6" s="11">
        <v>-0.5</v>
      </c>
      <c r="D6" s="46">
        <v>0.1</v>
      </c>
      <c r="E6" s="31">
        <v>2</v>
      </c>
    </row>
    <row r="7" spans="1:5" x14ac:dyDescent="0.25">
      <c r="A7" s="4" t="s">
        <v>14</v>
      </c>
      <c r="B7" s="11">
        <v>2.2999999999999998</v>
      </c>
      <c r="C7" s="11">
        <v>-0.4</v>
      </c>
      <c r="D7" s="46">
        <v>0.1</v>
      </c>
      <c r="E7" s="66"/>
    </row>
    <row r="8" spans="1:5" x14ac:dyDescent="0.25">
      <c r="A8" s="4" t="s">
        <v>15</v>
      </c>
      <c r="B8" s="11">
        <v>2.4</v>
      </c>
      <c r="C8" s="11">
        <v>-0.3</v>
      </c>
      <c r="D8" s="46">
        <v>0.2</v>
      </c>
      <c r="E8" s="66"/>
    </row>
    <row r="9" spans="1:5" x14ac:dyDescent="0.25">
      <c r="A9" s="17" t="s">
        <v>16</v>
      </c>
      <c r="B9" s="12">
        <v>1.9</v>
      </c>
      <c r="C9" s="12">
        <v>0.1</v>
      </c>
      <c r="D9" s="51">
        <v>0.9</v>
      </c>
      <c r="E9" s="66"/>
    </row>
    <row r="10" spans="1:5" s="19" customFormat="1" x14ac:dyDescent="0.25">
      <c r="A10" s="17" t="s">
        <v>17</v>
      </c>
      <c r="B10" s="12">
        <v>3.5</v>
      </c>
      <c r="C10" s="12">
        <v>-3.3</v>
      </c>
      <c r="D10" s="51">
        <v>3.3</v>
      </c>
      <c r="E10" s="66"/>
    </row>
    <row r="11" spans="1:5" x14ac:dyDescent="0.25">
      <c r="A11" s="4" t="s">
        <v>18</v>
      </c>
      <c r="B11" s="11">
        <v>2.5</v>
      </c>
      <c r="C11" s="11">
        <v>-2.7</v>
      </c>
      <c r="D11" s="46">
        <v>3.3</v>
      </c>
      <c r="E11" s="66"/>
    </row>
    <row r="12" spans="1:5" s="1" customFormat="1" x14ac:dyDescent="0.25">
      <c r="A12" s="17" t="s">
        <v>19</v>
      </c>
      <c r="B12" s="12">
        <v>2.1</v>
      </c>
      <c r="C12" s="12">
        <v>-2.7</v>
      </c>
      <c r="D12" s="51">
        <v>2.9</v>
      </c>
      <c r="E12" s="66"/>
    </row>
    <row r="13" spans="1:5" s="19" customFormat="1" x14ac:dyDescent="0.25">
      <c r="A13" s="17" t="s">
        <v>20</v>
      </c>
      <c r="B13" s="12">
        <v>-0.2</v>
      </c>
      <c r="C13" s="12">
        <v>1.4</v>
      </c>
      <c r="D13" s="51">
        <v>0.3</v>
      </c>
      <c r="E13" s="66"/>
    </row>
    <row r="14" spans="1:5" s="19" customFormat="1" x14ac:dyDescent="0.25">
      <c r="A14" s="17" t="s">
        <v>21</v>
      </c>
      <c r="B14" s="12">
        <v>1.5</v>
      </c>
      <c r="C14" s="12">
        <v>-0.2</v>
      </c>
      <c r="D14" s="51">
        <v>0.2</v>
      </c>
      <c r="E14" s="66"/>
    </row>
    <row r="15" spans="1:5" s="1" customFormat="1" x14ac:dyDescent="0.25">
      <c r="A15" s="38" t="s">
        <v>22</v>
      </c>
      <c r="B15" s="45">
        <v>-0.2</v>
      </c>
      <c r="C15" s="45">
        <v>0.9</v>
      </c>
      <c r="D15" s="47">
        <v>0.2</v>
      </c>
      <c r="E15" s="67"/>
    </row>
    <row r="16" spans="1:5" ht="30" customHeight="1" x14ac:dyDescent="0.25">
      <c r="A16" s="132" t="s">
        <v>35</v>
      </c>
      <c r="B16" s="132"/>
      <c r="C16" s="132"/>
      <c r="D16" s="132"/>
      <c r="E16" s="132"/>
    </row>
    <row r="17" spans="1:5" ht="24.75" customHeight="1" x14ac:dyDescent="0.25">
      <c r="A17" s="139" t="s">
        <v>36</v>
      </c>
      <c r="B17" s="139"/>
      <c r="C17" s="139"/>
      <c r="D17" s="139"/>
      <c r="E17" s="139"/>
    </row>
    <row r="18" spans="1:5" x14ac:dyDescent="0.25">
      <c r="A18" s="132" t="s">
        <v>38</v>
      </c>
      <c r="B18" s="132"/>
      <c r="C18" s="132"/>
      <c r="D18" s="132"/>
      <c r="E18" s="132"/>
    </row>
  </sheetData>
  <mergeCells count="4">
    <mergeCell ref="A1:E1"/>
    <mergeCell ref="A16:E16"/>
    <mergeCell ref="A17:E17"/>
    <mergeCell ref="A18:E18"/>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H46"/>
  <sheetViews>
    <sheetView zoomScaleNormal="100" zoomScaleSheetLayoutView="100" workbookViewId="0">
      <selection activeCell="O15" sqref="O15"/>
    </sheetView>
  </sheetViews>
  <sheetFormatPr defaultRowHeight="15" x14ac:dyDescent="0.25"/>
  <cols>
    <col min="1" max="1" width="19.85546875" customWidth="1"/>
    <col min="2" max="2" width="12.5703125" bestFit="1" customWidth="1"/>
    <col min="3" max="6" width="13" bestFit="1" customWidth="1"/>
    <col min="7" max="8" width="11.42578125" customWidth="1"/>
  </cols>
  <sheetData>
    <row r="1" spans="1:8" x14ac:dyDescent="0.25">
      <c r="A1" s="140" t="str">
        <f>CONCATENATE("Table 14:  Regional Airlines Full-time Equivalent Employees* by Month ", B2, " - ", F2)</f>
        <v>Table 14:  Regional Airlines Full-time Equivalent Employees* by Month 2013 - 2017</v>
      </c>
      <c r="B1" s="140"/>
      <c r="C1" s="140"/>
      <c r="D1" s="140"/>
      <c r="E1" s="140"/>
      <c r="F1" s="140"/>
      <c r="G1" s="140"/>
      <c r="H1" s="140"/>
    </row>
    <row r="2" spans="1:8" x14ac:dyDescent="0.25">
      <c r="A2" s="124"/>
      <c r="B2" s="124">
        <v>2013</v>
      </c>
      <c r="C2" s="124">
        <v>2014</v>
      </c>
      <c r="D2" s="124">
        <v>2015</v>
      </c>
      <c r="E2" s="124">
        <v>2016</v>
      </c>
      <c r="F2" s="124">
        <v>2017</v>
      </c>
      <c r="G2" s="126" t="s">
        <v>47</v>
      </c>
      <c r="H2" s="126"/>
    </row>
    <row r="3" spans="1:8" x14ac:dyDescent="0.25">
      <c r="A3" s="125" t="s">
        <v>23</v>
      </c>
      <c r="B3" s="125"/>
      <c r="C3" s="125"/>
      <c r="D3" s="125"/>
      <c r="E3" s="125"/>
      <c r="F3" s="125"/>
      <c r="G3" s="53" t="s">
        <v>86</v>
      </c>
      <c r="H3" s="53" t="s">
        <v>87</v>
      </c>
    </row>
    <row r="4" spans="1:8" x14ac:dyDescent="0.25">
      <c r="A4" s="4" t="s">
        <v>11</v>
      </c>
      <c r="B4" s="93">
        <v>50640</v>
      </c>
      <c r="C4" s="93">
        <v>50425</v>
      </c>
      <c r="D4" s="93">
        <v>49477</v>
      </c>
      <c r="E4" s="93">
        <v>50482</v>
      </c>
      <c r="F4" s="93">
        <v>51430</v>
      </c>
      <c r="G4" s="31">
        <v>1.5600315955766191</v>
      </c>
      <c r="H4" s="31">
        <v>1.8778970722237629</v>
      </c>
    </row>
    <row r="5" spans="1:8" x14ac:dyDescent="0.25">
      <c r="A5" s="4" t="s">
        <v>12</v>
      </c>
      <c r="B5" s="93">
        <v>50191</v>
      </c>
      <c r="C5" s="93">
        <v>50458</v>
      </c>
      <c r="D5" s="93">
        <v>50318</v>
      </c>
      <c r="E5" s="93">
        <v>50416</v>
      </c>
      <c r="F5" s="93">
        <v>51614</v>
      </c>
      <c r="G5" s="31">
        <v>2.835169651929629</v>
      </c>
      <c r="H5" s="31">
        <v>2.3762297683275149</v>
      </c>
    </row>
    <row r="6" spans="1:8" x14ac:dyDescent="0.25">
      <c r="A6" s="4" t="s">
        <v>13</v>
      </c>
      <c r="B6" s="93">
        <v>50181</v>
      </c>
      <c r="C6" s="93">
        <v>50623</v>
      </c>
      <c r="D6" s="93">
        <v>50361</v>
      </c>
      <c r="E6" s="93">
        <v>50424</v>
      </c>
      <c r="F6" s="93">
        <v>51442</v>
      </c>
      <c r="G6" s="31">
        <v>2.5129032900898749</v>
      </c>
      <c r="H6" s="31">
        <v>2.0188798984610501</v>
      </c>
    </row>
    <row r="7" spans="1:8" x14ac:dyDescent="0.25">
      <c r="A7" s="4" t="s">
        <v>14</v>
      </c>
      <c r="B7" s="93">
        <v>49387</v>
      </c>
      <c r="C7" s="93">
        <v>50526</v>
      </c>
      <c r="D7" s="93">
        <v>50326</v>
      </c>
      <c r="E7" s="93">
        <v>50374</v>
      </c>
      <c r="F7" s="93"/>
      <c r="G7" s="18"/>
      <c r="H7" s="18"/>
    </row>
    <row r="8" spans="1:8" x14ac:dyDescent="0.25">
      <c r="A8" s="4" t="s">
        <v>15</v>
      </c>
      <c r="B8" s="93">
        <v>49424</v>
      </c>
      <c r="C8" s="93">
        <v>50633</v>
      </c>
      <c r="D8" s="93">
        <v>50469</v>
      </c>
      <c r="E8" s="93">
        <v>50554</v>
      </c>
      <c r="F8" s="93"/>
      <c r="G8" s="18"/>
      <c r="H8" s="18"/>
    </row>
    <row r="9" spans="1:8" x14ac:dyDescent="0.25">
      <c r="A9" s="17" t="s">
        <v>16</v>
      </c>
      <c r="B9" s="93">
        <v>49415</v>
      </c>
      <c r="C9" s="93">
        <v>50336</v>
      </c>
      <c r="D9" s="93">
        <v>50373</v>
      </c>
      <c r="E9" s="93">
        <v>50823</v>
      </c>
      <c r="F9" s="93"/>
      <c r="G9" s="18"/>
      <c r="H9" s="18"/>
    </row>
    <row r="10" spans="1:8" s="19" customFormat="1" x14ac:dyDescent="0.25">
      <c r="A10" s="17" t="s">
        <v>17</v>
      </c>
      <c r="B10" s="93">
        <v>49387</v>
      </c>
      <c r="C10" s="93">
        <v>51107</v>
      </c>
      <c r="D10" s="93">
        <v>49403</v>
      </c>
      <c r="E10" s="93">
        <v>51021</v>
      </c>
      <c r="F10" s="93"/>
      <c r="G10" s="18"/>
      <c r="H10" s="18"/>
    </row>
    <row r="11" spans="1:8" s="19" customFormat="1" x14ac:dyDescent="0.25">
      <c r="A11" s="17" t="s">
        <v>18</v>
      </c>
      <c r="B11" s="93">
        <v>49434</v>
      </c>
      <c r="C11" s="93">
        <v>50671</v>
      </c>
      <c r="D11" s="93">
        <v>49320</v>
      </c>
      <c r="E11" s="93">
        <v>50957</v>
      </c>
      <c r="F11" s="93"/>
      <c r="G11" s="18"/>
      <c r="H11" s="18"/>
    </row>
    <row r="12" spans="1:8" s="1" customFormat="1" x14ac:dyDescent="0.25">
      <c r="A12" s="17" t="s">
        <v>19</v>
      </c>
      <c r="B12" s="93">
        <v>49546</v>
      </c>
      <c r="C12" s="93">
        <v>50574</v>
      </c>
      <c r="D12" s="93">
        <v>49231</v>
      </c>
      <c r="E12" s="93">
        <v>50677</v>
      </c>
      <c r="F12" s="93"/>
      <c r="G12" s="18"/>
      <c r="H12" s="18"/>
    </row>
    <row r="13" spans="1:8" s="19" customFormat="1" x14ac:dyDescent="0.25">
      <c r="A13" s="17" t="s">
        <v>20</v>
      </c>
      <c r="B13" s="93">
        <v>49890</v>
      </c>
      <c r="C13" s="93">
        <v>49789</v>
      </c>
      <c r="D13" s="93">
        <v>50486</v>
      </c>
      <c r="E13" s="93">
        <v>50637</v>
      </c>
      <c r="F13" s="93"/>
      <c r="G13" s="18"/>
      <c r="H13" s="18"/>
    </row>
    <row r="14" spans="1:8" s="19" customFormat="1" x14ac:dyDescent="0.25">
      <c r="A14" s="17" t="s">
        <v>21</v>
      </c>
      <c r="B14" s="93">
        <v>49851</v>
      </c>
      <c r="C14" s="93">
        <v>50605</v>
      </c>
      <c r="D14" s="93">
        <v>50522</v>
      </c>
      <c r="E14" s="93">
        <v>50625</v>
      </c>
      <c r="F14" s="93"/>
      <c r="G14" s="18"/>
      <c r="H14" s="18"/>
    </row>
    <row r="15" spans="1:8" x14ac:dyDescent="0.25">
      <c r="A15" s="4" t="s">
        <v>22</v>
      </c>
      <c r="B15" s="93">
        <v>50191</v>
      </c>
      <c r="C15" s="93">
        <v>50083</v>
      </c>
      <c r="D15" s="93">
        <v>50521</v>
      </c>
      <c r="E15" s="93">
        <v>50616</v>
      </c>
      <c r="F15" s="93"/>
      <c r="G15" s="8"/>
      <c r="H15" s="8"/>
    </row>
    <row r="16" spans="1:8" x14ac:dyDescent="0.25">
      <c r="A16" s="75" t="s">
        <v>88</v>
      </c>
      <c r="B16" s="97">
        <v>50337.333333333336</v>
      </c>
      <c r="C16" s="97">
        <v>50502</v>
      </c>
      <c r="D16" s="97">
        <v>50052</v>
      </c>
      <c r="E16" s="97">
        <v>50440.666666666664</v>
      </c>
      <c r="F16" s="97">
        <v>51495.333333333336</v>
      </c>
      <c r="G16" s="100">
        <v>2.3027015125320411</v>
      </c>
      <c r="H16" s="99">
        <v>2.0910022463374425</v>
      </c>
    </row>
    <row r="17" spans="1:8" s="88" customFormat="1" x14ac:dyDescent="0.25">
      <c r="A17" s="38" t="s">
        <v>132</v>
      </c>
      <c r="B17" s="62">
        <v>49794.75</v>
      </c>
      <c r="C17" s="62">
        <v>50485.833333333336</v>
      </c>
      <c r="D17" s="62">
        <v>50067.25</v>
      </c>
      <c r="E17" s="62">
        <v>50633.833333333336</v>
      </c>
      <c r="F17" s="62"/>
      <c r="G17" s="92"/>
      <c r="H17" s="92"/>
    </row>
    <row r="18" spans="1:8" ht="30" customHeight="1" x14ac:dyDescent="0.25">
      <c r="A18" s="122" t="s">
        <v>35</v>
      </c>
      <c r="B18" s="122"/>
      <c r="C18" s="122"/>
      <c r="D18" s="122"/>
      <c r="E18" s="122"/>
      <c r="F18" s="122"/>
      <c r="G18" s="122"/>
      <c r="H18" s="122"/>
    </row>
    <row r="19" spans="1:8" x14ac:dyDescent="0.25">
      <c r="A19" s="122" t="s">
        <v>36</v>
      </c>
      <c r="B19" s="122"/>
      <c r="C19" s="122"/>
      <c r="D19" s="122"/>
      <c r="E19" s="122"/>
      <c r="F19" s="122"/>
      <c r="G19" s="122"/>
      <c r="H19" s="122"/>
    </row>
    <row r="20" spans="1:8" x14ac:dyDescent="0.25">
      <c r="A20" s="122" t="s">
        <v>38</v>
      </c>
      <c r="B20" s="122"/>
      <c r="C20" s="122"/>
      <c r="D20" s="122"/>
      <c r="E20" s="122"/>
      <c r="F20" s="122"/>
      <c r="G20" s="122"/>
      <c r="H20" s="122"/>
    </row>
    <row r="26" spans="1:8" x14ac:dyDescent="0.25">
      <c r="B26" s="31"/>
      <c r="C26" s="31"/>
      <c r="D26" s="31"/>
      <c r="E26" s="31"/>
    </row>
    <row r="27" spans="1:8" s="115" customFormat="1" x14ac:dyDescent="0.25">
      <c r="A27"/>
      <c r="B27"/>
      <c r="C27"/>
      <c r="D27"/>
      <c r="E27"/>
      <c r="F27"/>
      <c r="G27"/>
      <c r="H27"/>
    </row>
    <row r="28" spans="1:8" s="115" customFormat="1" x14ac:dyDescent="0.25">
      <c r="A28"/>
      <c r="B28"/>
      <c r="C28"/>
      <c r="D28"/>
      <c r="E28"/>
      <c r="F28"/>
      <c r="G28"/>
      <c r="H28"/>
    </row>
    <row r="29" spans="1:8" s="115" customFormat="1" x14ac:dyDescent="0.25">
      <c r="A29"/>
      <c r="B29"/>
      <c r="C29"/>
      <c r="D29"/>
      <c r="E29"/>
      <c r="F29"/>
      <c r="G29"/>
      <c r="H29"/>
    </row>
    <row r="30" spans="1:8" s="115" customFormat="1" x14ac:dyDescent="0.25">
      <c r="A30"/>
      <c r="B30"/>
      <c r="C30"/>
      <c r="D30"/>
      <c r="E30"/>
      <c r="F30"/>
      <c r="G30"/>
      <c r="H30"/>
    </row>
    <row r="31" spans="1:8" s="115" customFormat="1" x14ac:dyDescent="0.25">
      <c r="A31"/>
      <c r="B31"/>
      <c r="C31"/>
      <c r="D31"/>
      <c r="E31"/>
      <c r="F31"/>
      <c r="G31"/>
      <c r="H31"/>
    </row>
    <row r="32" spans="1:8" s="115" customFormat="1" x14ac:dyDescent="0.25">
      <c r="A32"/>
      <c r="B32"/>
      <c r="C32"/>
      <c r="D32"/>
      <c r="E32"/>
      <c r="F32"/>
      <c r="G32"/>
      <c r="H32"/>
    </row>
    <row r="33" spans="1:8" s="115" customFormat="1" x14ac:dyDescent="0.25">
      <c r="A33"/>
      <c r="B33"/>
      <c r="C33"/>
      <c r="D33"/>
      <c r="E33"/>
      <c r="F33"/>
      <c r="G33"/>
      <c r="H33"/>
    </row>
    <row r="34" spans="1:8" s="115" customFormat="1" x14ac:dyDescent="0.25">
      <c r="A34"/>
      <c r="B34"/>
      <c r="C34"/>
      <c r="D34"/>
      <c r="E34"/>
      <c r="F34"/>
      <c r="G34"/>
      <c r="H34"/>
    </row>
    <row r="35" spans="1:8" s="115" customFormat="1" x14ac:dyDescent="0.25">
      <c r="A35"/>
      <c r="B35"/>
      <c r="C35"/>
      <c r="D35"/>
      <c r="E35"/>
      <c r="F35"/>
      <c r="G35"/>
      <c r="H35"/>
    </row>
    <row r="36" spans="1:8" s="19" customFormat="1" x14ac:dyDescent="0.25">
      <c r="A36"/>
      <c r="B36"/>
      <c r="C36"/>
      <c r="D36"/>
      <c r="E36"/>
      <c r="F36"/>
      <c r="G36"/>
      <c r="H36"/>
    </row>
    <row r="37" spans="1:8" s="19" customFormat="1" x14ac:dyDescent="0.25">
      <c r="A37"/>
      <c r="B37"/>
      <c r="C37"/>
      <c r="D37"/>
      <c r="E37"/>
      <c r="F37"/>
      <c r="G37"/>
      <c r="H37"/>
    </row>
    <row r="38" spans="1:8" s="114" customFormat="1" x14ac:dyDescent="0.25">
      <c r="A38"/>
      <c r="B38"/>
      <c r="C38"/>
      <c r="D38"/>
      <c r="E38"/>
      <c r="F38"/>
      <c r="G38"/>
      <c r="H38"/>
    </row>
    <row r="39" spans="1:8" s="19" customFormat="1" x14ac:dyDescent="0.25">
      <c r="A39"/>
      <c r="B39"/>
      <c r="C39"/>
      <c r="D39"/>
      <c r="E39"/>
      <c r="F39"/>
      <c r="G39"/>
      <c r="H39"/>
    </row>
    <row r="40" spans="1:8" s="19" customFormat="1" x14ac:dyDescent="0.25">
      <c r="A40"/>
      <c r="B40"/>
      <c r="C40"/>
      <c r="D40"/>
      <c r="E40"/>
      <c r="F40"/>
      <c r="G40"/>
      <c r="H40"/>
    </row>
    <row r="41" spans="1:8" s="115" customFormat="1" x14ac:dyDescent="0.25">
      <c r="A41"/>
      <c r="B41"/>
      <c r="C41"/>
      <c r="D41"/>
      <c r="E41"/>
      <c r="F41"/>
      <c r="G41"/>
      <c r="H41"/>
    </row>
    <row r="42" spans="1:8" s="115" customFormat="1" x14ac:dyDescent="0.25">
      <c r="A42"/>
      <c r="B42"/>
      <c r="C42"/>
      <c r="D42"/>
      <c r="E42"/>
      <c r="F42"/>
      <c r="G42"/>
      <c r="H42"/>
    </row>
    <row r="43" spans="1:8" s="115" customFormat="1" x14ac:dyDescent="0.25">
      <c r="A43"/>
      <c r="B43"/>
      <c r="C43"/>
      <c r="D43"/>
      <c r="E43"/>
      <c r="F43"/>
      <c r="G43"/>
      <c r="H43"/>
    </row>
    <row r="44" spans="1:8" s="115" customFormat="1" ht="30" customHeight="1" x14ac:dyDescent="0.25">
      <c r="A44"/>
      <c r="B44"/>
      <c r="C44"/>
      <c r="D44"/>
      <c r="E44"/>
      <c r="F44"/>
      <c r="G44"/>
      <c r="H44"/>
    </row>
    <row r="45" spans="1:8" s="115" customFormat="1" x14ac:dyDescent="0.25">
      <c r="A45"/>
      <c r="B45"/>
      <c r="C45"/>
      <c r="D45"/>
      <c r="E45"/>
      <c r="F45"/>
      <c r="G45"/>
      <c r="H45"/>
    </row>
    <row r="46" spans="1:8" s="115" customFormat="1" x14ac:dyDescent="0.25">
      <c r="A46"/>
      <c r="B46"/>
      <c r="C46"/>
      <c r="D46"/>
      <c r="E46"/>
      <c r="F46"/>
      <c r="G46"/>
      <c r="H46"/>
    </row>
  </sheetData>
  <mergeCells count="11">
    <mergeCell ref="A18:H18"/>
    <mergeCell ref="A19:H19"/>
    <mergeCell ref="A20:H20"/>
    <mergeCell ref="A1:H1"/>
    <mergeCell ref="A2:A3"/>
    <mergeCell ref="B2:B3"/>
    <mergeCell ref="C2:C3"/>
    <mergeCell ref="D2:D3"/>
    <mergeCell ref="E2:E3"/>
    <mergeCell ref="F2:F3"/>
    <mergeCell ref="G2:H2"/>
  </mergeCells>
  <pageMargins left="0.7" right="0.7" top="0.75" bottom="0.75" header="0.3" footer="0.3"/>
  <pageSetup scale="7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I26"/>
  <sheetViews>
    <sheetView zoomScale="90" zoomScaleNormal="90" zoomScaleSheetLayoutView="100" workbookViewId="0">
      <selection activeCell="C8" sqref="C8"/>
    </sheetView>
  </sheetViews>
  <sheetFormatPr defaultRowHeight="15" x14ac:dyDescent="0.25"/>
  <cols>
    <col min="1" max="1" width="9.140625" style="23"/>
    <col min="2" max="2" width="40.85546875" style="23" bestFit="1" customWidth="1"/>
    <col min="3" max="7" width="10.5703125" style="23" bestFit="1" customWidth="1"/>
    <col min="8" max="8" width="12.5703125" style="23" customWidth="1"/>
    <col min="9" max="9" width="14.85546875" style="23" bestFit="1" customWidth="1"/>
    <col min="10" max="10" width="9.140625" style="23"/>
    <col min="11" max="11" width="51.140625" style="23" customWidth="1"/>
    <col min="12" max="16384" width="9.140625" style="23"/>
  </cols>
  <sheetData>
    <row r="1" spans="1:9" x14ac:dyDescent="0.25">
      <c r="A1" s="144" t="s">
        <v>114</v>
      </c>
      <c r="B1" s="144"/>
      <c r="C1" s="144"/>
      <c r="D1" s="144"/>
      <c r="E1" s="144"/>
      <c r="F1" s="144"/>
      <c r="G1" s="145"/>
      <c r="H1" s="145"/>
      <c r="I1" s="145"/>
    </row>
    <row r="2" spans="1:9" x14ac:dyDescent="0.25">
      <c r="A2" s="123" t="s">
        <v>108</v>
      </c>
      <c r="B2" s="123"/>
      <c r="C2" s="123"/>
      <c r="D2" s="123"/>
      <c r="E2" s="123"/>
      <c r="F2" s="123"/>
      <c r="G2" s="137"/>
      <c r="H2" s="137"/>
      <c r="I2" s="137"/>
    </row>
    <row r="3" spans="1:9" x14ac:dyDescent="0.25">
      <c r="A3" s="146" t="s">
        <v>25</v>
      </c>
      <c r="B3" s="146" t="s">
        <v>26</v>
      </c>
      <c r="C3" s="146">
        <v>2013</v>
      </c>
      <c r="D3" s="146">
        <v>2014</v>
      </c>
      <c r="E3" s="146">
        <v>2015</v>
      </c>
      <c r="F3" s="146">
        <v>2016</v>
      </c>
      <c r="G3" s="146">
        <v>2017</v>
      </c>
      <c r="H3" s="148" t="s">
        <v>47</v>
      </c>
      <c r="I3" s="148"/>
    </row>
    <row r="4" spans="1:9" x14ac:dyDescent="0.25">
      <c r="A4" s="147"/>
      <c r="B4" s="147"/>
      <c r="C4" s="147">
        <v>2012</v>
      </c>
      <c r="D4" s="147">
        <v>2012</v>
      </c>
      <c r="E4" s="147">
        <v>2012</v>
      </c>
      <c r="F4" s="147">
        <v>2012</v>
      </c>
      <c r="G4" s="147">
        <v>2012</v>
      </c>
      <c r="H4" s="68" t="s">
        <v>86</v>
      </c>
      <c r="I4" s="68" t="s">
        <v>87</v>
      </c>
    </row>
    <row r="5" spans="1:9" x14ac:dyDescent="0.25">
      <c r="A5" s="24">
        <v>1</v>
      </c>
      <c r="B5" s="29" t="s">
        <v>129</v>
      </c>
      <c r="C5" s="71">
        <v>11244</v>
      </c>
      <c r="D5" s="71">
        <v>10865</v>
      </c>
      <c r="E5" s="71">
        <v>11019</v>
      </c>
      <c r="F5" s="71">
        <v>10658</v>
      </c>
      <c r="G5" s="71">
        <v>11238</v>
      </c>
      <c r="H5" s="84">
        <v>-5.3361792956243333E-2</v>
      </c>
      <c r="I5" s="84">
        <v>5.4419215612685301</v>
      </c>
    </row>
    <row r="6" spans="1:9" x14ac:dyDescent="0.25">
      <c r="A6" s="24">
        <v>2</v>
      </c>
      <c r="B6" s="29" t="s">
        <v>101</v>
      </c>
      <c r="C6" s="71">
        <v>9414</v>
      </c>
      <c r="D6" s="71">
        <v>9912</v>
      </c>
      <c r="E6" s="71">
        <v>9845</v>
      </c>
      <c r="F6" s="71">
        <v>10632</v>
      </c>
      <c r="G6" s="71">
        <v>11058</v>
      </c>
      <c r="H6" s="84">
        <v>17.463352453792226</v>
      </c>
      <c r="I6" s="84">
        <v>4.006772009029345</v>
      </c>
    </row>
    <row r="7" spans="1:9" x14ac:dyDescent="0.25">
      <c r="A7" s="24">
        <v>3</v>
      </c>
      <c r="B7" s="29" t="s">
        <v>102</v>
      </c>
      <c r="C7" s="71">
        <v>8848</v>
      </c>
      <c r="D7" s="71">
        <v>9223</v>
      </c>
      <c r="E7" s="71">
        <v>8364</v>
      </c>
      <c r="F7" s="71">
        <v>7100</v>
      </c>
      <c r="G7" s="71">
        <v>5983</v>
      </c>
      <c r="H7" s="84">
        <v>-32.380198915009039</v>
      </c>
      <c r="I7" s="84">
        <v>-15.732394366197184</v>
      </c>
    </row>
    <row r="8" spans="1:9" x14ac:dyDescent="0.25">
      <c r="A8" s="24">
        <v>4</v>
      </c>
      <c r="B8" s="29" t="s">
        <v>130</v>
      </c>
      <c r="C8" s="71">
        <v>5525</v>
      </c>
      <c r="D8" s="71">
        <v>5847</v>
      </c>
      <c r="E8" s="71">
        <v>5923</v>
      </c>
      <c r="F8" s="71">
        <v>5333</v>
      </c>
      <c r="G8" s="71">
        <v>5481</v>
      </c>
      <c r="H8" s="84">
        <v>-0.79638009049773761</v>
      </c>
      <c r="I8" s="84">
        <v>2.7751734483405213</v>
      </c>
    </row>
    <row r="9" spans="1:9" x14ac:dyDescent="0.25">
      <c r="B9" s="30" t="s">
        <v>118</v>
      </c>
      <c r="C9" s="71">
        <v>2273</v>
      </c>
      <c r="D9" s="71">
        <v>2767</v>
      </c>
      <c r="E9" s="71">
        <v>3160</v>
      </c>
      <c r="F9" s="71">
        <v>3276</v>
      </c>
      <c r="G9" s="71">
        <v>5481</v>
      </c>
      <c r="H9" s="84">
        <v>141.13506379234494</v>
      </c>
      <c r="I9" s="84">
        <v>67.307692307692307</v>
      </c>
    </row>
    <row r="10" spans="1:9" x14ac:dyDescent="0.25">
      <c r="B10" s="30" t="s">
        <v>119</v>
      </c>
      <c r="C10" s="71">
        <v>2040</v>
      </c>
      <c r="D10" s="71">
        <v>2003</v>
      </c>
      <c r="E10" s="71">
        <v>2763</v>
      </c>
      <c r="F10" s="71">
        <v>2057</v>
      </c>
      <c r="G10" s="71" t="s">
        <v>55</v>
      </c>
      <c r="H10" s="71" t="s">
        <v>55</v>
      </c>
      <c r="I10" s="71" t="s">
        <v>55</v>
      </c>
    </row>
    <row r="11" spans="1:9" x14ac:dyDescent="0.25">
      <c r="B11" s="30" t="s">
        <v>120</v>
      </c>
      <c r="C11" s="71">
        <v>1212</v>
      </c>
      <c r="D11" s="71">
        <v>1077</v>
      </c>
      <c r="E11" s="71" t="s">
        <v>55</v>
      </c>
      <c r="F11" s="71" t="s">
        <v>55</v>
      </c>
      <c r="G11" s="71" t="s">
        <v>55</v>
      </c>
      <c r="H11" s="71" t="s">
        <v>55</v>
      </c>
      <c r="I11" s="71" t="s">
        <v>55</v>
      </c>
    </row>
    <row r="12" spans="1:9" x14ac:dyDescent="0.25">
      <c r="A12" s="24">
        <v>5</v>
      </c>
      <c r="B12" s="29" t="s">
        <v>121</v>
      </c>
      <c r="C12" s="71">
        <v>4432</v>
      </c>
      <c r="D12" s="71">
        <v>3857</v>
      </c>
      <c r="E12" s="71">
        <v>3302</v>
      </c>
      <c r="F12" s="71">
        <v>3389</v>
      </c>
      <c r="G12" s="71">
        <v>3839</v>
      </c>
      <c r="H12" s="84">
        <v>-13.379963898916966</v>
      </c>
      <c r="I12" s="84">
        <v>13.278253172027146</v>
      </c>
    </row>
    <row r="13" spans="1:9" x14ac:dyDescent="0.25">
      <c r="A13" s="24">
        <v>6</v>
      </c>
      <c r="B13" s="29" t="s">
        <v>122</v>
      </c>
      <c r="C13" s="71">
        <v>2650</v>
      </c>
      <c r="D13" s="71">
        <v>2810</v>
      </c>
      <c r="E13" s="71">
        <v>2959</v>
      </c>
      <c r="F13" s="71">
        <v>3239</v>
      </c>
      <c r="G13" s="71">
        <v>3306</v>
      </c>
      <c r="H13" s="84">
        <v>24.754716981132074</v>
      </c>
      <c r="I13" s="84">
        <v>2.0685396727384995</v>
      </c>
    </row>
    <row r="14" spans="1:9" x14ac:dyDescent="0.25">
      <c r="A14" s="24">
        <v>7</v>
      </c>
      <c r="B14" s="29" t="s">
        <v>123</v>
      </c>
      <c r="C14" s="71">
        <v>1545</v>
      </c>
      <c r="D14" s="71">
        <v>1912</v>
      </c>
      <c r="E14" s="71">
        <v>2380</v>
      </c>
      <c r="F14" s="71">
        <v>2793</v>
      </c>
      <c r="G14" s="71">
        <v>3052</v>
      </c>
      <c r="H14" s="84">
        <v>97.540453074433657</v>
      </c>
      <c r="I14" s="84">
        <v>9.2731829573934839</v>
      </c>
    </row>
    <row r="15" spans="1:9" x14ac:dyDescent="0.25">
      <c r="A15" s="24">
        <v>8</v>
      </c>
      <c r="B15" s="29" t="s">
        <v>124</v>
      </c>
      <c r="C15" s="71">
        <v>1067</v>
      </c>
      <c r="D15" s="71">
        <v>1311</v>
      </c>
      <c r="E15" s="71">
        <v>2068</v>
      </c>
      <c r="F15" s="71">
        <v>2550</v>
      </c>
      <c r="G15" s="71">
        <v>2870</v>
      </c>
      <c r="H15" s="84">
        <v>168.97844423617619</v>
      </c>
      <c r="I15" s="84">
        <v>12.549019607843137</v>
      </c>
    </row>
    <row r="16" spans="1:9" x14ac:dyDescent="0.25">
      <c r="A16" s="24">
        <v>9</v>
      </c>
      <c r="B16" s="29" t="s">
        <v>125</v>
      </c>
      <c r="C16" s="71">
        <v>1090</v>
      </c>
      <c r="D16" s="71">
        <v>1200</v>
      </c>
      <c r="E16" s="71">
        <v>1448</v>
      </c>
      <c r="F16" s="71">
        <v>1715</v>
      </c>
      <c r="G16" s="71">
        <v>1904</v>
      </c>
      <c r="H16" s="84">
        <v>74.678899082568805</v>
      </c>
      <c r="I16" s="84">
        <v>11.020408163265307</v>
      </c>
    </row>
    <row r="17" spans="1:9" x14ac:dyDescent="0.25">
      <c r="A17" s="24">
        <v>10</v>
      </c>
      <c r="B17" s="29" t="s">
        <v>126</v>
      </c>
      <c r="C17" s="71">
        <v>2543</v>
      </c>
      <c r="D17" s="71">
        <v>2567</v>
      </c>
      <c r="E17" s="71">
        <v>1904</v>
      </c>
      <c r="F17" s="71">
        <v>1807</v>
      </c>
      <c r="G17" s="71">
        <v>1357</v>
      </c>
      <c r="H17" s="84">
        <v>-46.637829335430595</v>
      </c>
      <c r="I17" s="84">
        <v>-24.903154399557277</v>
      </c>
    </row>
    <row r="18" spans="1:9" x14ac:dyDescent="0.25">
      <c r="A18" s="24">
        <v>11</v>
      </c>
      <c r="B18" s="29" t="s">
        <v>127</v>
      </c>
      <c r="C18" s="71">
        <v>1086</v>
      </c>
      <c r="D18" s="71">
        <v>1119</v>
      </c>
      <c r="E18" s="71">
        <v>1149</v>
      </c>
      <c r="F18" s="71">
        <v>1208</v>
      </c>
      <c r="G18" s="71">
        <v>1354</v>
      </c>
      <c r="H18" s="84">
        <v>24.677716390423573</v>
      </c>
      <c r="I18" s="84">
        <v>12.086092715231789</v>
      </c>
    </row>
    <row r="19" spans="1:9" x14ac:dyDescent="0.25">
      <c r="A19" s="24">
        <v>12</v>
      </c>
      <c r="B19" s="29" t="s">
        <v>128</v>
      </c>
      <c r="C19" s="71">
        <v>737</v>
      </c>
      <c r="D19" s="71" t="s">
        <v>55</v>
      </c>
      <c r="E19" s="71" t="s">
        <v>55</v>
      </c>
      <c r="F19" s="71" t="s">
        <v>55</v>
      </c>
      <c r="G19" s="71" t="s">
        <v>55</v>
      </c>
      <c r="H19" s="71" t="s">
        <v>55</v>
      </c>
      <c r="I19" s="71" t="s">
        <v>55</v>
      </c>
    </row>
    <row r="20" spans="1:9" x14ac:dyDescent="0.25">
      <c r="A20" s="69"/>
      <c r="B20" s="70" t="s">
        <v>54</v>
      </c>
      <c r="C20" s="72">
        <v>50181</v>
      </c>
      <c r="D20" s="72">
        <v>50623</v>
      </c>
      <c r="E20" s="72">
        <v>50361</v>
      </c>
      <c r="F20" s="72">
        <v>50424</v>
      </c>
      <c r="G20" s="72">
        <v>51442</v>
      </c>
      <c r="H20" s="85">
        <v>2.5129032900898749</v>
      </c>
      <c r="I20" s="85">
        <v>2.0188798984610501</v>
      </c>
    </row>
    <row r="21" spans="1:9" ht="30" customHeight="1" x14ac:dyDescent="0.25">
      <c r="A21" s="142" t="s">
        <v>35</v>
      </c>
      <c r="B21" s="142"/>
      <c r="C21" s="142"/>
      <c r="D21" s="142"/>
      <c r="E21" s="142"/>
      <c r="F21" s="142"/>
      <c r="G21" s="142"/>
      <c r="H21" s="142"/>
      <c r="I21" s="142"/>
    </row>
    <row r="22" spans="1:9" ht="15" customHeight="1" x14ac:dyDescent="0.25">
      <c r="A22" s="143" t="s">
        <v>36</v>
      </c>
      <c r="B22" s="143"/>
      <c r="C22" s="143"/>
      <c r="D22" s="143"/>
      <c r="E22" s="143"/>
      <c r="F22" s="143"/>
      <c r="G22" s="143"/>
      <c r="H22" s="143"/>
      <c r="I22" s="143"/>
    </row>
    <row r="23" spans="1:9" ht="24" customHeight="1" x14ac:dyDescent="0.25">
      <c r="A23" s="141" t="s">
        <v>116</v>
      </c>
      <c r="B23" s="141"/>
      <c r="C23" s="141"/>
      <c r="D23" s="141"/>
      <c r="E23" s="141"/>
      <c r="F23" s="141"/>
      <c r="G23" s="141"/>
      <c r="H23" s="141"/>
      <c r="I23" s="141"/>
    </row>
    <row r="24" spans="1:9" ht="15" customHeight="1" x14ac:dyDescent="0.25">
      <c r="A24" s="141" t="s">
        <v>117</v>
      </c>
      <c r="B24" s="141"/>
      <c r="C24" s="141"/>
      <c r="D24" s="141"/>
      <c r="E24" s="141"/>
      <c r="F24" s="141"/>
      <c r="G24" s="141"/>
      <c r="H24" s="141"/>
      <c r="I24" s="141"/>
    </row>
    <row r="25" spans="1:9" ht="24.75" customHeight="1" x14ac:dyDescent="0.25">
      <c r="A25" s="141" t="s">
        <v>115</v>
      </c>
      <c r="B25" s="141"/>
      <c r="C25" s="141"/>
      <c r="D25" s="141"/>
      <c r="E25" s="141"/>
      <c r="F25" s="141"/>
      <c r="G25" s="141"/>
      <c r="H25" s="141"/>
      <c r="I25" s="141"/>
    </row>
    <row r="26" spans="1:9" ht="15" customHeight="1" x14ac:dyDescent="0.25">
      <c r="A26" s="141" t="s">
        <v>38</v>
      </c>
      <c r="B26" s="141"/>
      <c r="C26" s="141"/>
      <c r="D26" s="141"/>
      <c r="E26" s="141"/>
      <c r="F26" s="141"/>
      <c r="G26" s="141"/>
      <c r="H26" s="141"/>
      <c r="I26" s="141"/>
    </row>
  </sheetData>
  <mergeCells count="16">
    <mergeCell ref="A1:I1"/>
    <mergeCell ref="A3:A4"/>
    <mergeCell ref="B3:B4"/>
    <mergeCell ref="C3:C4"/>
    <mergeCell ref="D3:D4"/>
    <mergeCell ref="E3:E4"/>
    <mergeCell ref="F3:F4"/>
    <mergeCell ref="G3:G4"/>
    <mergeCell ref="H3:I3"/>
    <mergeCell ref="A2:I2"/>
    <mergeCell ref="A25:I25"/>
    <mergeCell ref="A26:I26"/>
    <mergeCell ref="A21:I21"/>
    <mergeCell ref="A22:I22"/>
    <mergeCell ref="A23:I23"/>
    <mergeCell ref="A24:I24"/>
  </mergeCells>
  <pageMargins left="0.7" right="0.7" top="0.75" bottom="0.75" header="0.3" footer="0.3"/>
  <pageSetup scale="9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21"/>
  <sheetViews>
    <sheetView tabSelected="1" workbookViewId="0">
      <selection activeCell="C27" sqref="C27"/>
    </sheetView>
  </sheetViews>
  <sheetFormatPr defaultRowHeight="15" x14ac:dyDescent="0.25"/>
  <cols>
    <col min="1" max="1" width="22.140625" customWidth="1"/>
    <col min="2" max="2" width="10.140625" customWidth="1"/>
    <col min="3" max="3" width="8.85546875" customWidth="1"/>
    <col min="4" max="4" width="8.42578125" customWidth="1"/>
    <col min="5" max="5" width="8.28515625" customWidth="1"/>
    <col min="6" max="6" width="12.7109375" customWidth="1"/>
  </cols>
  <sheetData>
    <row r="1" spans="1:6" ht="37.5" customHeight="1" x14ac:dyDescent="0.25">
      <c r="A1" s="117" t="s">
        <v>29</v>
      </c>
      <c r="B1" s="117"/>
      <c r="C1" s="117"/>
      <c r="D1" s="117"/>
      <c r="E1" s="117"/>
      <c r="F1" s="117"/>
    </row>
    <row r="2" spans="1:6" x14ac:dyDescent="0.25">
      <c r="A2" s="35" t="s">
        <v>30</v>
      </c>
      <c r="B2" s="34"/>
      <c r="C2" s="34"/>
      <c r="D2" s="34"/>
      <c r="E2" s="34"/>
      <c r="F2" s="34"/>
    </row>
    <row r="3" spans="1:6" ht="45" x14ac:dyDescent="0.25">
      <c r="A3" s="36"/>
      <c r="B3" s="37" t="s">
        <v>31</v>
      </c>
      <c r="C3" s="37" t="s">
        <v>32</v>
      </c>
      <c r="D3" s="37" t="s">
        <v>33</v>
      </c>
      <c r="E3" s="37" t="s">
        <v>40</v>
      </c>
      <c r="F3" s="37" t="s">
        <v>34</v>
      </c>
    </row>
    <row r="4" spans="1:6" x14ac:dyDescent="0.25">
      <c r="A4" s="4" t="s">
        <v>3</v>
      </c>
      <c r="B4" s="14">
        <v>2.9</v>
      </c>
      <c r="C4" s="14">
        <v>9.6</v>
      </c>
      <c r="D4" s="14">
        <v>0.1</v>
      </c>
      <c r="E4" s="14">
        <v>7.4</v>
      </c>
      <c r="F4" s="40">
        <v>3.9</v>
      </c>
    </row>
    <row r="5" spans="1:6" x14ac:dyDescent="0.25">
      <c r="A5" s="4" t="s">
        <v>4</v>
      </c>
      <c r="B5" s="14">
        <v>2.4</v>
      </c>
      <c r="C5" s="14">
        <v>10.199999999999999</v>
      </c>
      <c r="D5" s="14">
        <v>0.1</v>
      </c>
      <c r="E5" s="14">
        <v>8.1</v>
      </c>
      <c r="F5" s="40">
        <v>3.6</v>
      </c>
    </row>
    <row r="6" spans="1:6" x14ac:dyDescent="0.25">
      <c r="A6" s="4" t="s">
        <v>5</v>
      </c>
      <c r="B6" s="14">
        <v>2.2999999999999998</v>
      </c>
      <c r="C6" s="14">
        <v>10.7</v>
      </c>
      <c r="D6" s="14">
        <v>0.2</v>
      </c>
      <c r="E6" s="14">
        <v>9.3000000000000007</v>
      </c>
      <c r="F6" s="40">
        <v>3.7</v>
      </c>
    </row>
    <row r="7" spans="1:6" x14ac:dyDescent="0.25">
      <c r="A7" s="4" t="s">
        <v>6</v>
      </c>
      <c r="B7" s="14">
        <v>2.2999999999999998</v>
      </c>
      <c r="C7" s="14">
        <v>11</v>
      </c>
      <c r="D7" s="14">
        <v>0.9</v>
      </c>
      <c r="E7" s="14">
        <v>10.6</v>
      </c>
      <c r="F7" s="40">
        <v>3.9</v>
      </c>
    </row>
    <row r="8" spans="1:6" x14ac:dyDescent="0.25">
      <c r="A8" s="4" t="s">
        <v>65</v>
      </c>
      <c r="B8" s="14">
        <v>2.4</v>
      </c>
      <c r="C8" s="14">
        <v>11.3</v>
      </c>
      <c r="D8" s="14">
        <v>3.3</v>
      </c>
      <c r="E8" s="14">
        <v>11.2</v>
      </c>
      <c r="F8" s="40">
        <v>4.3</v>
      </c>
    </row>
    <row r="9" spans="1:6" x14ac:dyDescent="0.25">
      <c r="A9" s="4" t="s">
        <v>67</v>
      </c>
      <c r="B9" s="14">
        <v>2.5</v>
      </c>
      <c r="C9" s="14">
        <v>11</v>
      </c>
      <c r="D9" s="14">
        <v>3.3</v>
      </c>
      <c r="E9" s="14">
        <v>11.9</v>
      </c>
      <c r="F9" s="40">
        <v>4.3</v>
      </c>
    </row>
    <row r="10" spans="1:6" x14ac:dyDescent="0.25">
      <c r="A10" s="4" t="s">
        <v>69</v>
      </c>
      <c r="B10" s="14">
        <v>2.6</v>
      </c>
      <c r="C10" s="14">
        <v>10.6</v>
      </c>
      <c r="D10" s="14">
        <v>2.9</v>
      </c>
      <c r="E10" s="14">
        <v>13</v>
      </c>
      <c r="F10" s="40">
        <v>4.3</v>
      </c>
    </row>
    <row r="11" spans="1:6" x14ac:dyDescent="0.25">
      <c r="A11" s="4" t="s">
        <v>71</v>
      </c>
      <c r="B11" s="14">
        <v>2.7</v>
      </c>
      <c r="C11" s="14">
        <v>10.3</v>
      </c>
      <c r="D11" s="14">
        <v>0.3</v>
      </c>
      <c r="E11" s="14">
        <v>12.7</v>
      </c>
      <c r="F11" s="40">
        <v>4</v>
      </c>
    </row>
    <row r="12" spans="1:6" x14ac:dyDescent="0.25">
      <c r="A12" s="4" t="s">
        <v>73</v>
      </c>
      <c r="B12" s="14">
        <v>2.2999999999999998</v>
      </c>
      <c r="C12" s="14">
        <v>9.8000000000000007</v>
      </c>
      <c r="D12" s="14">
        <v>0.2</v>
      </c>
      <c r="E12" s="14">
        <v>13.5</v>
      </c>
      <c r="F12" s="40">
        <v>3.7</v>
      </c>
    </row>
    <row r="13" spans="1:6" x14ac:dyDescent="0.25">
      <c r="A13" s="4" t="s">
        <v>75</v>
      </c>
      <c r="B13" s="14">
        <v>2.4</v>
      </c>
      <c r="C13" s="14">
        <v>9.5</v>
      </c>
      <c r="D13" s="14">
        <v>0.2</v>
      </c>
      <c r="E13" s="14">
        <v>13.7</v>
      </c>
      <c r="F13" s="40">
        <v>3.7</v>
      </c>
    </row>
    <row r="14" spans="1:6" x14ac:dyDescent="0.25">
      <c r="A14" s="4" t="s">
        <v>78</v>
      </c>
      <c r="B14" s="14">
        <v>2.2999999999999998</v>
      </c>
      <c r="C14" s="14">
        <v>9.6999999999999993</v>
      </c>
      <c r="D14" s="14">
        <v>1.9</v>
      </c>
      <c r="E14" s="14">
        <v>12.7</v>
      </c>
      <c r="F14" s="40">
        <v>3.9</v>
      </c>
    </row>
    <row r="15" spans="1:6" x14ac:dyDescent="0.25">
      <c r="A15" s="4" t="s">
        <v>80</v>
      </c>
      <c r="B15" s="14">
        <v>2.4</v>
      </c>
      <c r="C15" s="14">
        <v>9.4</v>
      </c>
      <c r="D15" s="14">
        <v>2.4</v>
      </c>
      <c r="E15" s="14">
        <v>11.8</v>
      </c>
      <c r="F15" s="40">
        <v>3.9</v>
      </c>
    </row>
    <row r="16" spans="1:6" x14ac:dyDescent="0.25">
      <c r="A16" s="38" t="s">
        <v>82</v>
      </c>
      <c r="B16" s="39">
        <v>2.7</v>
      </c>
      <c r="C16" s="39">
        <v>9.1</v>
      </c>
      <c r="D16" s="39">
        <v>2</v>
      </c>
      <c r="E16" s="39">
        <v>11.7</v>
      </c>
      <c r="F16" s="41">
        <v>4</v>
      </c>
    </row>
    <row r="17" spans="1:8" ht="30" customHeight="1" x14ac:dyDescent="0.25">
      <c r="A17" s="118" t="s">
        <v>35</v>
      </c>
      <c r="B17" s="118"/>
      <c r="C17" s="118"/>
      <c r="D17" s="118"/>
      <c r="E17" s="118"/>
      <c r="F17" s="118"/>
      <c r="G17" s="42"/>
      <c r="H17" s="42"/>
    </row>
    <row r="18" spans="1:8" ht="25.5" customHeight="1" x14ac:dyDescent="0.25">
      <c r="A18" s="116" t="s">
        <v>36</v>
      </c>
      <c r="B18" s="116"/>
      <c r="C18" s="116"/>
      <c r="D18" s="116"/>
      <c r="E18" s="116"/>
      <c r="F18" s="116"/>
      <c r="G18" s="42"/>
      <c r="H18" s="42"/>
    </row>
    <row r="19" spans="1:8" ht="36" customHeight="1" x14ac:dyDescent="0.25">
      <c r="A19" s="116" t="s">
        <v>37</v>
      </c>
      <c r="B19" s="116"/>
      <c r="C19" s="116"/>
      <c r="D19" s="116"/>
      <c r="E19" s="116"/>
      <c r="F19" s="116"/>
      <c r="G19" s="42"/>
      <c r="H19" s="42"/>
    </row>
    <row r="20" spans="1:8" ht="15" customHeight="1" x14ac:dyDescent="0.25">
      <c r="A20" s="116" t="s">
        <v>38</v>
      </c>
      <c r="B20" s="116"/>
      <c r="C20" s="116"/>
      <c r="D20" s="116"/>
      <c r="E20" s="116"/>
      <c r="F20" s="116"/>
      <c r="G20" s="42"/>
      <c r="H20" s="42"/>
    </row>
    <row r="21" spans="1:8" ht="30" customHeight="1" x14ac:dyDescent="0.25">
      <c r="A21" s="116" t="s">
        <v>39</v>
      </c>
      <c r="B21" s="116"/>
      <c r="C21" s="116"/>
      <c r="D21" s="116"/>
      <c r="E21" s="116"/>
      <c r="F21" s="116"/>
      <c r="G21" s="42"/>
      <c r="H21" s="42"/>
    </row>
  </sheetData>
  <mergeCells count="6">
    <mergeCell ref="A21:F21"/>
    <mergeCell ref="A1:F1"/>
    <mergeCell ref="A18:F18"/>
    <mergeCell ref="A19:F19"/>
    <mergeCell ref="A20:F20"/>
    <mergeCell ref="A17:F1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19"/>
  <sheetViews>
    <sheetView workbookViewId="0">
      <selection activeCell="C31" sqref="C31"/>
    </sheetView>
  </sheetViews>
  <sheetFormatPr defaultRowHeight="15" x14ac:dyDescent="0.25"/>
  <cols>
    <col min="1" max="1" width="22.140625" customWidth="1"/>
    <col min="2" max="2" width="9.28515625" customWidth="1"/>
    <col min="3" max="3" width="8.85546875" bestFit="1" customWidth="1"/>
    <col min="4" max="4" width="8.7109375" bestFit="1" customWidth="1"/>
    <col min="5" max="5" width="7.85546875" bestFit="1" customWidth="1"/>
    <col min="6" max="6" width="13.42578125" customWidth="1"/>
  </cols>
  <sheetData>
    <row r="1" spans="1:8" ht="37.5" customHeight="1" x14ac:dyDescent="0.25">
      <c r="A1" s="117" t="s">
        <v>41</v>
      </c>
      <c r="B1" s="117"/>
      <c r="C1" s="117"/>
      <c r="D1" s="117"/>
      <c r="E1" s="117"/>
      <c r="F1" s="117"/>
    </row>
    <row r="2" spans="1:8" x14ac:dyDescent="0.25">
      <c r="A2" s="3" t="s">
        <v>42</v>
      </c>
    </row>
    <row r="3" spans="1:8" ht="30" x14ac:dyDescent="0.25">
      <c r="A3" s="36"/>
      <c r="B3" s="37" t="s">
        <v>31</v>
      </c>
      <c r="C3" s="37" t="s">
        <v>32</v>
      </c>
      <c r="D3" s="37" t="s">
        <v>33</v>
      </c>
      <c r="E3" s="37" t="s">
        <v>40</v>
      </c>
      <c r="F3" s="37" t="s">
        <v>34</v>
      </c>
    </row>
    <row r="4" spans="1:8" x14ac:dyDescent="0.25">
      <c r="A4" s="4" t="s">
        <v>7</v>
      </c>
      <c r="B4" s="14">
        <v>0.3</v>
      </c>
      <c r="C4" s="46">
        <v>1.2</v>
      </c>
      <c r="D4" s="14">
        <v>-0.1</v>
      </c>
      <c r="E4" s="46">
        <v>0.8</v>
      </c>
      <c r="F4" s="46">
        <v>0.4</v>
      </c>
    </row>
    <row r="5" spans="1:8" x14ac:dyDescent="0.25">
      <c r="A5" s="4" t="s">
        <v>8</v>
      </c>
      <c r="B5" s="14">
        <v>0.5</v>
      </c>
      <c r="C5" s="46">
        <v>1.1000000000000001</v>
      </c>
      <c r="D5" s="14">
        <v>0.4</v>
      </c>
      <c r="E5" s="46">
        <v>1.6</v>
      </c>
      <c r="F5" s="46">
        <v>0.6</v>
      </c>
    </row>
    <row r="6" spans="1:8" x14ac:dyDescent="0.25">
      <c r="A6" s="4" t="s">
        <v>9</v>
      </c>
      <c r="B6" s="14">
        <v>0.3</v>
      </c>
      <c r="C6" s="46">
        <v>0.9</v>
      </c>
      <c r="D6" s="14">
        <v>0.5</v>
      </c>
      <c r="E6" s="46">
        <v>0.8</v>
      </c>
      <c r="F6" s="46">
        <v>0.5</v>
      </c>
    </row>
    <row r="7" spans="1:8" x14ac:dyDescent="0.25">
      <c r="A7" s="4" t="s">
        <v>66</v>
      </c>
      <c r="B7" s="14">
        <v>0.2</v>
      </c>
      <c r="C7" s="46">
        <v>0.8</v>
      </c>
      <c r="D7" s="14">
        <v>0.4</v>
      </c>
      <c r="E7" s="46">
        <v>1</v>
      </c>
      <c r="F7" s="46">
        <v>0.3</v>
      </c>
    </row>
    <row r="8" spans="1:8" x14ac:dyDescent="0.25">
      <c r="A8" s="4" t="s">
        <v>68</v>
      </c>
      <c r="B8" s="14">
        <v>0.1</v>
      </c>
      <c r="C8" s="46">
        <v>0.4</v>
      </c>
      <c r="D8" s="14">
        <v>-0.1</v>
      </c>
      <c r="E8" s="46">
        <v>0.9</v>
      </c>
      <c r="F8" s="46">
        <v>0.1</v>
      </c>
    </row>
    <row r="9" spans="1:8" x14ac:dyDescent="0.25">
      <c r="A9" s="4" t="s">
        <v>70</v>
      </c>
      <c r="B9" s="14">
        <v>0</v>
      </c>
      <c r="C9" s="46">
        <v>0.5</v>
      </c>
      <c r="D9" s="14">
        <v>-0.5</v>
      </c>
      <c r="E9" s="46">
        <v>1.5</v>
      </c>
      <c r="F9" s="46">
        <v>0.1</v>
      </c>
    </row>
    <row r="10" spans="1:8" x14ac:dyDescent="0.25">
      <c r="A10" s="4" t="s">
        <v>72</v>
      </c>
      <c r="B10" s="14">
        <v>0.2</v>
      </c>
      <c r="C10" s="46">
        <v>0.9</v>
      </c>
      <c r="D10" s="14">
        <v>-0.1</v>
      </c>
      <c r="E10" s="46">
        <v>0.8</v>
      </c>
      <c r="F10" s="46">
        <v>0.3</v>
      </c>
    </row>
    <row r="11" spans="1:8" x14ac:dyDescent="0.25">
      <c r="A11" s="4" t="s">
        <v>74</v>
      </c>
      <c r="B11" s="14">
        <v>-0.2</v>
      </c>
      <c r="C11" s="46">
        <v>0.5</v>
      </c>
      <c r="D11" s="14">
        <v>0</v>
      </c>
      <c r="E11" s="46">
        <v>1.5</v>
      </c>
      <c r="F11" s="46">
        <v>0</v>
      </c>
    </row>
    <row r="12" spans="1:8" x14ac:dyDescent="0.25">
      <c r="A12" s="4" t="s">
        <v>76</v>
      </c>
      <c r="B12" s="14">
        <v>0.1</v>
      </c>
      <c r="C12" s="46">
        <v>0</v>
      </c>
      <c r="D12" s="14">
        <v>0</v>
      </c>
      <c r="E12" s="46">
        <v>0.5</v>
      </c>
      <c r="F12" s="46">
        <v>0.1</v>
      </c>
    </row>
    <row r="13" spans="1:8" x14ac:dyDescent="0.25">
      <c r="A13" s="4" t="s">
        <v>77</v>
      </c>
      <c r="B13" s="14">
        <v>-0.1</v>
      </c>
      <c r="C13" s="46">
        <v>1</v>
      </c>
      <c r="D13" s="14">
        <v>1.6</v>
      </c>
      <c r="E13" s="46">
        <v>0.5</v>
      </c>
      <c r="F13" s="46">
        <v>0.4</v>
      </c>
    </row>
    <row r="14" spans="1:8" x14ac:dyDescent="0.25">
      <c r="A14" s="4" t="s">
        <v>81</v>
      </c>
      <c r="B14" s="14">
        <v>0.4</v>
      </c>
      <c r="C14" s="46">
        <v>0.9</v>
      </c>
      <c r="D14" s="14">
        <v>0.4</v>
      </c>
      <c r="E14" s="46">
        <v>0.6</v>
      </c>
      <c r="F14" s="46">
        <v>0.5</v>
      </c>
    </row>
    <row r="15" spans="1:8" x14ac:dyDescent="0.25">
      <c r="A15" s="38" t="s">
        <v>83</v>
      </c>
      <c r="B15" s="39">
        <v>0.8</v>
      </c>
      <c r="C15" s="47">
        <v>0.6</v>
      </c>
      <c r="D15" s="39">
        <v>-0.3</v>
      </c>
      <c r="E15" s="47">
        <v>0.6</v>
      </c>
      <c r="F15" s="47">
        <v>0.6</v>
      </c>
    </row>
    <row r="16" spans="1:8" ht="30" customHeight="1" x14ac:dyDescent="0.25">
      <c r="A16" s="119" t="s">
        <v>35</v>
      </c>
      <c r="B16" s="119"/>
      <c r="C16" s="119"/>
      <c r="D16" s="119"/>
      <c r="E16" s="119"/>
      <c r="F16" s="119"/>
      <c r="G16" s="42"/>
      <c r="H16" s="42"/>
    </row>
    <row r="17" spans="1:8" ht="27" customHeight="1" x14ac:dyDescent="0.25">
      <c r="A17" s="120" t="s">
        <v>36</v>
      </c>
      <c r="B17" s="120"/>
      <c r="C17" s="120"/>
      <c r="D17" s="120"/>
      <c r="E17" s="120"/>
      <c r="F17" s="120"/>
      <c r="G17" s="42"/>
      <c r="H17" s="42"/>
    </row>
    <row r="18" spans="1:8" ht="36.75" customHeight="1" x14ac:dyDescent="0.25">
      <c r="A18" s="120" t="s">
        <v>37</v>
      </c>
      <c r="B18" s="120"/>
      <c r="C18" s="120"/>
      <c r="D18" s="120"/>
      <c r="E18" s="120"/>
      <c r="F18" s="120"/>
      <c r="G18" s="42"/>
      <c r="H18" s="42"/>
    </row>
    <row r="19" spans="1:8" ht="15" customHeight="1" x14ac:dyDescent="0.25">
      <c r="A19" s="120" t="s">
        <v>38</v>
      </c>
      <c r="B19" s="120"/>
      <c r="C19" s="120"/>
      <c r="D19" s="120"/>
      <c r="E19" s="120"/>
      <c r="F19" s="120"/>
      <c r="G19" s="42"/>
      <c r="H19" s="42"/>
    </row>
  </sheetData>
  <mergeCells count="5">
    <mergeCell ref="A1:F1"/>
    <mergeCell ref="A16:F16"/>
    <mergeCell ref="A17:F17"/>
    <mergeCell ref="A18:F18"/>
    <mergeCell ref="A19:F1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20"/>
  <sheetViews>
    <sheetView workbookViewId="0">
      <selection activeCell="H29" sqref="H29"/>
    </sheetView>
  </sheetViews>
  <sheetFormatPr defaultRowHeight="15" x14ac:dyDescent="0.25"/>
  <cols>
    <col min="1" max="1" width="12.140625" bestFit="1" customWidth="1"/>
  </cols>
  <sheetData>
    <row r="1" spans="1:9" ht="37.5" customHeight="1" x14ac:dyDescent="0.25">
      <c r="A1" s="117" t="s">
        <v>43</v>
      </c>
      <c r="B1" s="117"/>
      <c r="C1" s="117"/>
      <c r="D1" s="117"/>
      <c r="E1" s="117"/>
    </row>
    <row r="2" spans="1:9" x14ac:dyDescent="0.25">
      <c r="A2" s="122" t="s">
        <v>44</v>
      </c>
      <c r="B2" s="122"/>
      <c r="C2" s="122"/>
      <c r="D2" s="122"/>
      <c r="E2" s="122"/>
    </row>
    <row r="3" spans="1:9" x14ac:dyDescent="0.25">
      <c r="A3" s="48" t="s">
        <v>10</v>
      </c>
      <c r="B3" s="48">
        <v>2014</v>
      </c>
      <c r="C3" s="48">
        <v>2015</v>
      </c>
      <c r="D3" s="48">
        <v>2016</v>
      </c>
      <c r="E3" s="48">
        <v>2017</v>
      </c>
    </row>
    <row r="4" spans="1:9" x14ac:dyDescent="0.25">
      <c r="A4" s="4" t="s">
        <v>11</v>
      </c>
      <c r="B4" s="46">
        <v>0.5</v>
      </c>
      <c r="C4" s="46">
        <v>1.2</v>
      </c>
      <c r="D4" s="46">
        <v>4.0999999999999996</v>
      </c>
      <c r="E4" s="46">
        <v>3.9</v>
      </c>
    </row>
    <row r="5" spans="1:9" x14ac:dyDescent="0.25">
      <c r="A5" s="4" t="s">
        <v>12</v>
      </c>
      <c r="B5" s="46">
        <v>0.4</v>
      </c>
      <c r="C5" s="46">
        <v>1.8</v>
      </c>
      <c r="D5" s="46">
        <v>3.8</v>
      </c>
      <c r="E5" s="46">
        <v>3.9</v>
      </c>
    </row>
    <row r="6" spans="1:9" x14ac:dyDescent="0.25">
      <c r="A6" s="5" t="s">
        <v>13</v>
      </c>
      <c r="B6" s="50">
        <v>0.8</v>
      </c>
      <c r="C6" s="50">
        <v>1.9</v>
      </c>
      <c r="D6" s="50">
        <v>3.9</v>
      </c>
      <c r="E6" s="50">
        <v>4</v>
      </c>
    </row>
    <row r="7" spans="1:9" x14ac:dyDescent="0.25">
      <c r="A7" s="4" t="s">
        <v>14</v>
      </c>
      <c r="B7" s="46">
        <v>1</v>
      </c>
      <c r="C7" s="46">
        <v>2.4</v>
      </c>
      <c r="D7" s="46">
        <v>3.6</v>
      </c>
      <c r="E7" s="46"/>
    </row>
    <row r="8" spans="1:9" x14ac:dyDescent="0.25">
      <c r="A8" s="4" t="s">
        <v>15</v>
      </c>
      <c r="B8" s="46">
        <v>1.1000000000000001</v>
      </c>
      <c r="C8" s="46">
        <v>2.6</v>
      </c>
      <c r="D8" s="46">
        <v>3.7</v>
      </c>
      <c r="E8" s="46"/>
    </row>
    <row r="9" spans="1:9" x14ac:dyDescent="0.25">
      <c r="A9" s="4" t="s">
        <v>16</v>
      </c>
      <c r="B9" s="46">
        <v>0.9</v>
      </c>
      <c r="C9" s="46">
        <v>3</v>
      </c>
      <c r="D9" s="46">
        <v>3.9</v>
      </c>
      <c r="E9" s="46"/>
    </row>
    <row r="10" spans="1:9" x14ac:dyDescent="0.25">
      <c r="A10" s="4" t="s">
        <v>17</v>
      </c>
      <c r="B10" s="46">
        <v>1.3</v>
      </c>
      <c r="C10" s="46">
        <v>2.7</v>
      </c>
      <c r="D10" s="46">
        <v>4.3</v>
      </c>
      <c r="E10" s="46"/>
    </row>
    <row r="11" spans="1:9" x14ac:dyDescent="0.25">
      <c r="A11" s="4" t="s">
        <v>18</v>
      </c>
      <c r="B11" s="46">
        <v>1</v>
      </c>
      <c r="C11" s="46">
        <v>3.3</v>
      </c>
      <c r="D11" s="46">
        <v>4.3</v>
      </c>
      <c r="E11" s="46"/>
    </row>
    <row r="12" spans="1:9" x14ac:dyDescent="0.25">
      <c r="A12" s="17" t="s">
        <v>19</v>
      </c>
      <c r="B12" s="51">
        <v>1.1000000000000001</v>
      </c>
      <c r="C12" s="51">
        <v>3.3</v>
      </c>
      <c r="D12" s="51">
        <v>4.3</v>
      </c>
      <c r="E12" s="51"/>
    </row>
    <row r="13" spans="1:9" x14ac:dyDescent="0.25">
      <c r="A13" s="17" t="s">
        <v>20</v>
      </c>
      <c r="B13" s="51">
        <v>0.9</v>
      </c>
      <c r="C13" s="51">
        <v>4</v>
      </c>
      <c r="D13" s="51">
        <v>4</v>
      </c>
      <c r="E13" s="51"/>
    </row>
    <row r="14" spans="1:9" s="1" customFormat="1" x14ac:dyDescent="0.25">
      <c r="A14" s="17" t="s">
        <v>21</v>
      </c>
      <c r="B14" s="51">
        <v>1.5</v>
      </c>
      <c r="C14" s="51">
        <v>3.7</v>
      </c>
      <c r="D14" s="51">
        <v>3.7</v>
      </c>
      <c r="E14" s="50"/>
    </row>
    <row r="15" spans="1:9" x14ac:dyDescent="0.25">
      <c r="A15" s="49" t="s">
        <v>22</v>
      </c>
      <c r="B15" s="52">
        <v>1.4</v>
      </c>
      <c r="C15" s="52">
        <v>3.9</v>
      </c>
      <c r="D15" s="52">
        <v>3.7</v>
      </c>
      <c r="E15" s="52"/>
    </row>
    <row r="16" spans="1:9" s="20" customFormat="1" ht="30" customHeight="1" x14ac:dyDescent="0.25">
      <c r="A16" s="119" t="s">
        <v>35</v>
      </c>
      <c r="B16" s="119"/>
      <c r="C16" s="119"/>
      <c r="D16" s="119"/>
      <c r="E16" s="119"/>
      <c r="F16" s="42"/>
      <c r="G16" s="42"/>
      <c r="H16" s="42"/>
      <c r="I16" s="42"/>
    </row>
    <row r="17" spans="1:9" s="20" customFormat="1" ht="15" customHeight="1" x14ac:dyDescent="0.25">
      <c r="A17" s="120" t="s">
        <v>45</v>
      </c>
      <c r="B17" s="120"/>
      <c r="C17" s="120"/>
      <c r="D17" s="120"/>
      <c r="E17" s="120"/>
      <c r="F17" s="42"/>
      <c r="G17" s="42"/>
      <c r="H17" s="42"/>
      <c r="I17" s="42"/>
    </row>
    <row r="18" spans="1:9" s="20" customFormat="1" ht="29.25" customHeight="1" x14ac:dyDescent="0.25">
      <c r="A18" s="120" t="s">
        <v>46</v>
      </c>
      <c r="B18" s="120"/>
      <c r="C18" s="120"/>
      <c r="D18" s="120"/>
      <c r="E18" s="120"/>
      <c r="F18" s="42"/>
      <c r="G18" s="42"/>
      <c r="H18" s="42"/>
      <c r="I18" s="42"/>
    </row>
    <row r="19" spans="1:9" s="20" customFormat="1" ht="15" customHeight="1" x14ac:dyDescent="0.25">
      <c r="A19" s="120" t="s">
        <v>38</v>
      </c>
      <c r="B19" s="120"/>
      <c r="C19" s="120"/>
      <c r="D19" s="120"/>
      <c r="E19" s="120"/>
      <c r="F19" s="42"/>
      <c r="G19" s="42"/>
      <c r="H19" s="42"/>
      <c r="I19" s="42"/>
    </row>
    <row r="20" spans="1:9" x14ac:dyDescent="0.25">
      <c r="A20" s="121"/>
      <c r="B20" s="121"/>
      <c r="C20" s="121"/>
      <c r="D20" s="121"/>
      <c r="E20" s="121"/>
      <c r="F20" s="121"/>
      <c r="G20" s="121"/>
      <c r="H20" s="121"/>
      <c r="I20" s="121"/>
    </row>
  </sheetData>
  <mergeCells count="7">
    <mergeCell ref="A20:I20"/>
    <mergeCell ref="A1:E1"/>
    <mergeCell ref="A2:E2"/>
    <mergeCell ref="A16:E16"/>
    <mergeCell ref="A17:E17"/>
    <mergeCell ref="A18:E18"/>
    <mergeCell ref="A19:E19"/>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4"/>
  <sheetViews>
    <sheetView zoomScaleNormal="100" zoomScaleSheetLayoutView="80" workbookViewId="0">
      <selection activeCell="D27" sqref="D27"/>
    </sheetView>
  </sheetViews>
  <sheetFormatPr defaultRowHeight="15" x14ac:dyDescent="0.25"/>
  <cols>
    <col min="1" max="1" width="27.28515625" style="88" bestFit="1" customWidth="1"/>
    <col min="2" max="6" width="14.42578125" style="88" bestFit="1" customWidth="1"/>
    <col min="7" max="8" width="14.85546875" style="88" bestFit="1" customWidth="1"/>
    <col min="9" max="16384" width="9.140625" style="88"/>
  </cols>
  <sheetData>
    <row r="1" spans="1:8" ht="37.5" customHeight="1" x14ac:dyDescent="0.25">
      <c r="A1" s="123" t="s">
        <v>131</v>
      </c>
      <c r="B1" s="123"/>
      <c r="C1" s="123"/>
      <c r="D1" s="123"/>
      <c r="E1" s="123"/>
      <c r="F1" s="123"/>
      <c r="G1" s="123"/>
      <c r="H1" s="123"/>
    </row>
    <row r="2" spans="1:8" x14ac:dyDescent="0.25">
      <c r="A2" s="124" t="s">
        <v>10</v>
      </c>
      <c r="B2" s="124">
        <v>2013</v>
      </c>
      <c r="C2" s="124">
        <v>2014</v>
      </c>
      <c r="D2" s="124">
        <v>2015</v>
      </c>
      <c r="E2" s="124">
        <v>2016</v>
      </c>
      <c r="F2" s="124">
        <v>2017</v>
      </c>
      <c r="G2" s="126" t="s">
        <v>47</v>
      </c>
      <c r="H2" s="126"/>
    </row>
    <row r="3" spans="1:8" x14ac:dyDescent="0.25">
      <c r="A3" s="125"/>
      <c r="B3" s="125"/>
      <c r="C3" s="125"/>
      <c r="D3" s="125"/>
      <c r="E3" s="125"/>
      <c r="F3" s="125"/>
      <c r="G3" s="53" t="s">
        <v>86</v>
      </c>
      <c r="H3" s="53" t="s">
        <v>87</v>
      </c>
    </row>
    <row r="4" spans="1:8" x14ac:dyDescent="0.25">
      <c r="A4" s="17" t="s">
        <v>11</v>
      </c>
      <c r="B4" s="101">
        <v>380042</v>
      </c>
      <c r="C4" s="101">
        <v>381819</v>
      </c>
      <c r="D4" s="101">
        <v>386528</v>
      </c>
      <c r="E4" s="101">
        <v>402208</v>
      </c>
      <c r="F4" s="106">
        <v>417833</v>
      </c>
      <c r="G4" s="9">
        <v>9.9439009372648286</v>
      </c>
      <c r="H4" s="9">
        <v>3.8848058715888296</v>
      </c>
    </row>
    <row r="5" spans="1:8" x14ac:dyDescent="0.25">
      <c r="A5" s="4" t="s">
        <v>12</v>
      </c>
      <c r="B5" s="102">
        <v>380414</v>
      </c>
      <c r="C5" s="102">
        <v>381985</v>
      </c>
      <c r="D5" s="102">
        <v>388976</v>
      </c>
      <c r="E5" s="102">
        <v>403917</v>
      </c>
      <c r="F5" s="107">
        <v>419762</v>
      </c>
      <c r="G5" s="8">
        <v>10.34346790601818</v>
      </c>
      <c r="H5" s="8">
        <v>3.9228356320729261</v>
      </c>
    </row>
    <row r="6" spans="1:8" x14ac:dyDescent="0.25">
      <c r="A6" s="5" t="s">
        <v>13</v>
      </c>
      <c r="B6" s="103">
        <v>380540</v>
      </c>
      <c r="C6" s="103">
        <v>383575</v>
      </c>
      <c r="D6" s="103">
        <v>390817</v>
      </c>
      <c r="E6" s="103">
        <v>405983</v>
      </c>
      <c r="F6" s="108">
        <v>422278</v>
      </c>
      <c r="G6" s="9">
        <v>10.968097966048248</v>
      </c>
      <c r="H6" s="9">
        <v>4.013714859981822</v>
      </c>
    </row>
    <row r="7" spans="1:8" x14ac:dyDescent="0.25">
      <c r="A7" s="4" t="s">
        <v>14</v>
      </c>
      <c r="B7" s="103">
        <v>380487</v>
      </c>
      <c r="C7" s="103">
        <v>384265</v>
      </c>
      <c r="D7" s="103">
        <v>393439</v>
      </c>
      <c r="E7" s="103">
        <v>407763</v>
      </c>
      <c r="F7" s="108"/>
      <c r="G7" s="8"/>
      <c r="H7" s="8"/>
    </row>
    <row r="8" spans="1:8" x14ac:dyDescent="0.25">
      <c r="A8" s="4" t="s">
        <v>15</v>
      </c>
      <c r="B8" s="103">
        <v>381372</v>
      </c>
      <c r="C8" s="103">
        <v>385619</v>
      </c>
      <c r="D8" s="103">
        <v>395621</v>
      </c>
      <c r="E8" s="103">
        <v>410338</v>
      </c>
      <c r="F8" s="108"/>
      <c r="G8" s="8"/>
      <c r="H8" s="8"/>
    </row>
    <row r="9" spans="1:8" s="19" customFormat="1" x14ac:dyDescent="0.25">
      <c r="A9" s="17" t="s">
        <v>16</v>
      </c>
      <c r="B9" s="103">
        <v>381672</v>
      </c>
      <c r="C9" s="103">
        <v>385243</v>
      </c>
      <c r="D9" s="103">
        <v>396973</v>
      </c>
      <c r="E9" s="103">
        <v>412333</v>
      </c>
      <c r="F9" s="108"/>
      <c r="G9" s="18"/>
      <c r="H9" s="18"/>
    </row>
    <row r="10" spans="1:8" s="19" customFormat="1" x14ac:dyDescent="0.25">
      <c r="A10" s="17" t="s">
        <v>17</v>
      </c>
      <c r="B10" s="103">
        <v>381299</v>
      </c>
      <c r="C10" s="103">
        <v>386243</v>
      </c>
      <c r="D10" s="103">
        <v>396503</v>
      </c>
      <c r="E10" s="103">
        <v>413746</v>
      </c>
      <c r="F10" s="108"/>
      <c r="G10" s="18"/>
      <c r="H10" s="18"/>
    </row>
    <row r="11" spans="1:8" s="19" customFormat="1" x14ac:dyDescent="0.25">
      <c r="A11" s="17" t="s">
        <v>18</v>
      </c>
      <c r="B11" s="103">
        <v>380486</v>
      </c>
      <c r="C11" s="103">
        <v>384478</v>
      </c>
      <c r="D11" s="103">
        <v>397007</v>
      </c>
      <c r="E11" s="103">
        <v>414242</v>
      </c>
      <c r="F11" s="108"/>
      <c r="G11" s="18"/>
      <c r="H11" s="18"/>
    </row>
    <row r="12" spans="1:8" s="19" customFormat="1" x14ac:dyDescent="0.25">
      <c r="A12" s="17" t="s">
        <v>19</v>
      </c>
      <c r="B12" s="103">
        <v>380165</v>
      </c>
      <c r="C12" s="103">
        <v>384501</v>
      </c>
      <c r="D12" s="103">
        <v>397326</v>
      </c>
      <c r="E12" s="103">
        <v>414558</v>
      </c>
      <c r="F12" s="108"/>
      <c r="G12" s="18"/>
      <c r="H12" s="18"/>
    </row>
    <row r="13" spans="1:8" s="19" customFormat="1" x14ac:dyDescent="0.25">
      <c r="A13" s="17" t="s">
        <v>20</v>
      </c>
      <c r="B13" s="103">
        <v>381178</v>
      </c>
      <c r="C13" s="103">
        <v>384700</v>
      </c>
      <c r="D13" s="103">
        <v>399928</v>
      </c>
      <c r="E13" s="103">
        <v>415979</v>
      </c>
      <c r="F13" s="108"/>
      <c r="G13" s="18"/>
      <c r="H13" s="18"/>
    </row>
    <row r="14" spans="1:8" s="19" customFormat="1" x14ac:dyDescent="0.25">
      <c r="A14" s="17" t="s">
        <v>21</v>
      </c>
      <c r="B14" s="103">
        <v>381224</v>
      </c>
      <c r="C14" s="103">
        <v>386912</v>
      </c>
      <c r="D14" s="103">
        <v>401280</v>
      </c>
      <c r="E14" s="103">
        <v>416046</v>
      </c>
      <c r="F14" s="108"/>
      <c r="G14" s="18"/>
      <c r="H14" s="18"/>
    </row>
    <row r="15" spans="1:8" s="87" customFormat="1" x14ac:dyDescent="0.25">
      <c r="A15" s="17" t="s">
        <v>22</v>
      </c>
      <c r="B15" s="103">
        <v>380809</v>
      </c>
      <c r="C15" s="103">
        <v>386222</v>
      </c>
      <c r="D15" s="103">
        <v>401440</v>
      </c>
      <c r="E15" s="103">
        <v>416337</v>
      </c>
      <c r="F15" s="108"/>
      <c r="G15" s="9"/>
      <c r="H15" s="9"/>
    </row>
    <row r="16" spans="1:8" x14ac:dyDescent="0.25">
      <c r="A16" s="75" t="s">
        <v>88</v>
      </c>
      <c r="B16" s="104">
        <v>380332</v>
      </c>
      <c r="C16" s="104">
        <v>382459.66666666669</v>
      </c>
      <c r="D16" s="104">
        <v>388773.66666666669</v>
      </c>
      <c r="E16" s="104">
        <v>404036</v>
      </c>
      <c r="F16" s="109">
        <v>419957.66666666669</v>
      </c>
      <c r="G16" s="90">
        <v>10.418488936443753</v>
      </c>
      <c r="H16" s="90">
        <v>3.9404521212145256</v>
      </c>
    </row>
    <row r="17" spans="1:8" x14ac:dyDescent="0.25">
      <c r="A17" s="38" t="s">
        <v>132</v>
      </c>
      <c r="B17" s="105">
        <f>AVERAGE(B4:B15)</f>
        <v>380807.33333333331</v>
      </c>
      <c r="C17" s="105">
        <f>AVERAGE(C4:C15)</f>
        <v>384630.16666666669</v>
      </c>
      <c r="D17" s="105">
        <f>AVERAGE(D4:D15)</f>
        <v>395486.5</v>
      </c>
      <c r="E17" s="105">
        <f>AVERAGE(E4:E15)</f>
        <v>411120.83333333331</v>
      </c>
      <c r="F17" s="110"/>
      <c r="G17" s="92"/>
      <c r="H17" s="92"/>
    </row>
    <row r="18" spans="1:8" ht="30" customHeight="1" x14ac:dyDescent="0.25">
      <c r="A18" s="122" t="s">
        <v>35</v>
      </c>
      <c r="B18" s="122"/>
      <c r="C18" s="122"/>
      <c r="D18" s="122"/>
      <c r="E18" s="122"/>
      <c r="F18" s="122"/>
      <c r="G18" s="122"/>
      <c r="H18" s="122"/>
    </row>
    <row r="19" spans="1:8" x14ac:dyDescent="0.25">
      <c r="A19" s="122" t="s">
        <v>45</v>
      </c>
      <c r="B19" s="122"/>
      <c r="C19" s="122"/>
      <c r="D19" s="122"/>
      <c r="E19" s="122"/>
      <c r="F19" s="122"/>
      <c r="G19" s="122"/>
      <c r="H19" s="122"/>
    </row>
    <row r="20" spans="1:8" x14ac:dyDescent="0.25">
      <c r="A20" s="122" t="s">
        <v>46</v>
      </c>
      <c r="B20" s="122"/>
      <c r="C20" s="122"/>
      <c r="D20" s="122"/>
      <c r="E20" s="122"/>
      <c r="F20" s="122"/>
      <c r="G20" s="122"/>
      <c r="H20" s="122"/>
    </row>
    <row r="21" spans="1:8" x14ac:dyDescent="0.25">
      <c r="A21" s="122" t="s">
        <v>38</v>
      </c>
      <c r="B21" s="122"/>
      <c r="C21" s="122"/>
      <c r="D21" s="122"/>
      <c r="E21" s="122"/>
      <c r="F21" s="122"/>
      <c r="G21" s="122"/>
      <c r="H21" s="122"/>
    </row>
    <row r="23" spans="1:8" x14ac:dyDescent="0.25">
      <c r="B23" s="89"/>
      <c r="C23" s="89"/>
      <c r="D23" s="89"/>
      <c r="E23" s="89"/>
      <c r="F23" s="89"/>
    </row>
    <row r="24" spans="1:8" x14ac:dyDescent="0.25">
      <c r="B24" s="31"/>
      <c r="C24" s="31"/>
      <c r="D24" s="31"/>
      <c r="E24" s="31"/>
    </row>
  </sheetData>
  <mergeCells count="12">
    <mergeCell ref="A18:H18"/>
    <mergeCell ref="A19:H19"/>
    <mergeCell ref="A20:H20"/>
    <mergeCell ref="A21:H21"/>
    <mergeCell ref="F2:F3"/>
    <mergeCell ref="G2:H2"/>
    <mergeCell ref="A1:H1"/>
    <mergeCell ref="A2:A3"/>
    <mergeCell ref="B2:B3"/>
    <mergeCell ref="C2:C3"/>
    <mergeCell ref="D2:D3"/>
    <mergeCell ref="E2:E3"/>
  </mergeCells>
  <pageMargins left="0.7" right="0.7" top="0.75" bottom="0.75" header="0.3" footer="0.3"/>
  <pageSetup scale="95" orientation="landscape" r:id="rId1"/>
  <ignoredErrors>
    <ignoredError sqref="B17:E17"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F11"/>
  <sheetViews>
    <sheetView zoomScaleNormal="100" zoomScaleSheetLayoutView="112" workbookViewId="0">
      <selection activeCell="C29" sqref="C29"/>
    </sheetView>
  </sheetViews>
  <sheetFormatPr defaultRowHeight="15" x14ac:dyDescent="0.25"/>
  <cols>
    <col min="1" max="1" width="49" customWidth="1"/>
    <col min="2" max="2" width="12.7109375" bestFit="1" customWidth="1"/>
    <col min="3" max="3" width="13.28515625" bestFit="1" customWidth="1"/>
    <col min="4" max="4" width="12.7109375" bestFit="1" customWidth="1"/>
    <col min="5" max="5" width="11.28515625" bestFit="1" customWidth="1"/>
    <col min="6" max="6" width="19.140625" bestFit="1" customWidth="1"/>
  </cols>
  <sheetData>
    <row r="1" spans="1:6" x14ac:dyDescent="0.25">
      <c r="A1" s="127" t="s">
        <v>91</v>
      </c>
      <c r="B1" s="127"/>
      <c r="C1" s="127"/>
      <c r="D1" s="127"/>
      <c r="E1" s="127"/>
      <c r="F1" s="127"/>
    </row>
    <row r="2" spans="1:6" ht="45" customHeight="1" x14ac:dyDescent="0.25">
      <c r="A2" s="36"/>
      <c r="B2" s="79" t="s">
        <v>31</v>
      </c>
      <c r="C2" s="79" t="s">
        <v>92</v>
      </c>
      <c r="D2" s="79" t="s">
        <v>33</v>
      </c>
      <c r="E2" s="79" t="s">
        <v>40</v>
      </c>
      <c r="F2" s="79" t="s">
        <v>48</v>
      </c>
    </row>
    <row r="3" spans="1:6" x14ac:dyDescent="0.25">
      <c r="A3" s="4">
        <v>2013</v>
      </c>
      <c r="B3" s="55">
        <v>254871</v>
      </c>
      <c r="C3" s="55">
        <v>69854</v>
      </c>
      <c r="D3" s="55">
        <v>50181</v>
      </c>
      <c r="E3" s="55">
        <v>5634</v>
      </c>
      <c r="F3" s="93">
        <v>380540</v>
      </c>
    </row>
    <row r="4" spans="1:6" x14ac:dyDescent="0.25">
      <c r="A4" s="4">
        <v>2014</v>
      </c>
      <c r="B4" s="55">
        <v>256342</v>
      </c>
      <c r="C4" s="55">
        <v>70384</v>
      </c>
      <c r="D4" s="55">
        <v>50623</v>
      </c>
      <c r="E4" s="55">
        <v>6226</v>
      </c>
      <c r="F4" s="93">
        <v>383575</v>
      </c>
    </row>
    <row r="5" spans="1:6" x14ac:dyDescent="0.25">
      <c r="A5" s="4">
        <v>2015</v>
      </c>
      <c r="B5" s="55">
        <v>260794</v>
      </c>
      <c r="C5" s="55">
        <v>73163</v>
      </c>
      <c r="D5" s="55">
        <v>50361</v>
      </c>
      <c r="E5" s="55">
        <v>6499</v>
      </c>
      <c r="F5" s="93">
        <v>390817</v>
      </c>
    </row>
    <row r="6" spans="1:6" x14ac:dyDescent="0.25">
      <c r="A6" s="4">
        <v>2016</v>
      </c>
      <c r="B6" s="55">
        <v>268375</v>
      </c>
      <c r="C6" s="55">
        <v>80202</v>
      </c>
      <c r="D6" s="55">
        <v>50424</v>
      </c>
      <c r="E6" s="55">
        <v>6982</v>
      </c>
      <c r="F6" s="93">
        <v>405983</v>
      </c>
    </row>
    <row r="7" spans="1:6" x14ac:dyDescent="0.25">
      <c r="A7" s="5">
        <v>2017</v>
      </c>
      <c r="B7" s="55">
        <v>275503</v>
      </c>
      <c r="C7" s="55">
        <v>87532</v>
      </c>
      <c r="D7" s="55">
        <v>51442</v>
      </c>
      <c r="E7" s="55">
        <v>7801</v>
      </c>
      <c r="F7" s="93">
        <v>422278</v>
      </c>
    </row>
    <row r="8" spans="1:6" ht="15" customHeight="1" x14ac:dyDescent="0.25">
      <c r="A8" s="54" t="s">
        <v>89</v>
      </c>
      <c r="B8" s="56">
        <v>0.6524209170262244</v>
      </c>
      <c r="C8" s="56">
        <v>0.20728524810669749</v>
      </c>
      <c r="D8" s="56">
        <v>0.12182022269689635</v>
      </c>
      <c r="E8" s="56">
        <v>1.847361217018173E-2</v>
      </c>
      <c r="F8" s="57">
        <v>1</v>
      </c>
    </row>
    <row r="9" spans="1:6" ht="30" customHeight="1" x14ac:dyDescent="0.25">
      <c r="A9" s="122" t="s">
        <v>35</v>
      </c>
      <c r="B9" s="122"/>
      <c r="C9" s="122"/>
      <c r="D9" s="122"/>
      <c r="E9" s="122"/>
      <c r="F9" s="122"/>
    </row>
    <row r="10" spans="1:6" x14ac:dyDescent="0.25">
      <c r="A10" s="122" t="s">
        <v>36</v>
      </c>
      <c r="B10" s="122"/>
      <c r="C10" s="122"/>
      <c r="D10" s="122"/>
      <c r="E10" s="122"/>
      <c r="F10" s="122"/>
    </row>
    <row r="11" spans="1:6" x14ac:dyDescent="0.25">
      <c r="A11" s="122" t="s">
        <v>49</v>
      </c>
      <c r="B11" s="122"/>
      <c r="C11" s="122"/>
      <c r="D11" s="122"/>
      <c r="E11" s="122"/>
      <c r="F11" s="122"/>
    </row>
  </sheetData>
  <mergeCells count="4">
    <mergeCell ref="A9:F9"/>
    <mergeCell ref="A10:F10"/>
    <mergeCell ref="A11:F11"/>
    <mergeCell ref="A1:F1"/>
  </mergeCells>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H10"/>
  <sheetViews>
    <sheetView zoomScaleNormal="100" workbookViewId="0">
      <selection activeCell="D35" sqref="D35"/>
    </sheetView>
  </sheetViews>
  <sheetFormatPr defaultRowHeight="15" x14ac:dyDescent="0.25"/>
  <cols>
    <col min="1" max="1" width="9.140625" style="20"/>
    <col min="2" max="2" width="12" style="20" bestFit="1" customWidth="1"/>
    <col min="3" max="3" width="13.28515625" style="20" bestFit="1" customWidth="1"/>
    <col min="4" max="4" width="12.7109375" style="20" bestFit="1" customWidth="1"/>
    <col min="5" max="5" width="11.28515625" style="20" bestFit="1" customWidth="1"/>
    <col min="6" max="16384" width="9.140625" style="20"/>
  </cols>
  <sheetData>
    <row r="1" spans="1:8" ht="37.5" customHeight="1" x14ac:dyDescent="0.25">
      <c r="A1" s="117" t="str">
        <f>CONCATENATE("Table 5:  Carrier Group Percent of Total Scheduled Passenger Airline FTEs ")</f>
        <v xml:space="preserve">Table 5:  Carrier Group Percent of Total Scheduled Passenger Airline FTEs </v>
      </c>
      <c r="B1" s="117"/>
      <c r="C1" s="117"/>
      <c r="D1" s="117"/>
      <c r="E1" s="117"/>
    </row>
    <row r="2" spans="1:8" x14ac:dyDescent="0.25">
      <c r="A2" s="129" t="s">
        <v>93</v>
      </c>
      <c r="B2" s="129"/>
      <c r="C2" s="129"/>
      <c r="D2" s="129"/>
      <c r="E2" s="129"/>
    </row>
    <row r="3" spans="1:8" ht="30" x14ac:dyDescent="0.25">
      <c r="A3" s="48" t="s">
        <v>24</v>
      </c>
      <c r="B3" s="37" t="s">
        <v>31</v>
      </c>
      <c r="C3" s="37" t="s">
        <v>32</v>
      </c>
      <c r="D3" s="37" t="s">
        <v>33</v>
      </c>
      <c r="E3" s="37" t="s">
        <v>40</v>
      </c>
    </row>
    <row r="4" spans="1:8" x14ac:dyDescent="0.25">
      <c r="A4" s="4">
        <v>2006</v>
      </c>
      <c r="B4" s="46">
        <v>66.2</v>
      </c>
      <c r="C4" s="46">
        <v>17.2</v>
      </c>
      <c r="D4" s="46">
        <v>14.5</v>
      </c>
      <c r="E4" s="46">
        <v>2.1</v>
      </c>
    </row>
    <row r="5" spans="1:8" x14ac:dyDescent="0.25">
      <c r="A5" s="4">
        <v>2012</v>
      </c>
      <c r="B5" s="46">
        <v>67.2</v>
      </c>
      <c r="C5" s="46">
        <v>18</v>
      </c>
      <c r="D5" s="46">
        <v>13.5</v>
      </c>
      <c r="E5" s="46">
        <v>1.3</v>
      </c>
    </row>
    <row r="6" spans="1:8" x14ac:dyDescent="0.25">
      <c r="A6" s="4">
        <v>2016</v>
      </c>
      <c r="B6" s="46">
        <v>66.099999999999994</v>
      </c>
      <c r="C6" s="46">
        <v>19.8</v>
      </c>
      <c r="D6" s="46">
        <v>12.4</v>
      </c>
      <c r="E6" s="46">
        <v>1.7</v>
      </c>
    </row>
    <row r="7" spans="1:8" x14ac:dyDescent="0.25">
      <c r="A7" s="49">
        <v>2017</v>
      </c>
      <c r="B7" s="52">
        <v>65.2</v>
      </c>
      <c r="C7" s="52">
        <v>20.7</v>
      </c>
      <c r="D7" s="52">
        <v>12.2</v>
      </c>
      <c r="E7" s="52">
        <v>1.8</v>
      </c>
    </row>
    <row r="8" spans="1:8" ht="30" customHeight="1" x14ac:dyDescent="0.25">
      <c r="A8" s="128" t="s">
        <v>35</v>
      </c>
      <c r="B8" s="128"/>
      <c r="C8" s="128"/>
      <c r="D8" s="128"/>
      <c r="E8" s="128"/>
      <c r="F8" s="33"/>
      <c r="G8" s="33"/>
      <c r="H8" s="33"/>
    </row>
    <row r="9" spans="1:8" ht="26.25" customHeight="1" x14ac:dyDescent="0.25">
      <c r="A9" s="128" t="s">
        <v>36</v>
      </c>
      <c r="B9" s="128"/>
      <c r="C9" s="128"/>
      <c r="D9" s="128"/>
      <c r="E9" s="128"/>
      <c r="F9" s="33"/>
      <c r="G9" s="33"/>
      <c r="H9" s="33"/>
    </row>
    <row r="10" spans="1:8" ht="15" customHeight="1" x14ac:dyDescent="0.25">
      <c r="A10" s="128" t="s">
        <v>49</v>
      </c>
      <c r="B10" s="128"/>
      <c r="C10" s="128"/>
      <c r="D10" s="128"/>
      <c r="E10" s="128"/>
      <c r="F10" s="33"/>
      <c r="G10" s="33"/>
      <c r="H10" s="33"/>
    </row>
  </sheetData>
  <mergeCells count="5">
    <mergeCell ref="A1:E1"/>
    <mergeCell ref="A8:E8"/>
    <mergeCell ref="A9:E9"/>
    <mergeCell ref="A10:E10"/>
    <mergeCell ref="A2:E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H20"/>
  <sheetViews>
    <sheetView topLeftCell="A2" zoomScaleNormal="100" workbookViewId="0">
      <selection activeCell="A6" sqref="A6:E9"/>
    </sheetView>
  </sheetViews>
  <sheetFormatPr defaultRowHeight="15" x14ac:dyDescent="0.25"/>
  <cols>
    <col min="2" max="2" width="12" bestFit="1" customWidth="1"/>
    <col min="3" max="3" width="13.28515625" bestFit="1" customWidth="1"/>
    <col min="4" max="4" width="12.7109375" bestFit="1" customWidth="1"/>
    <col min="5" max="5" width="11.28515625" bestFit="1" customWidth="1"/>
    <col min="11" max="11" width="11.28515625" bestFit="1" customWidth="1"/>
  </cols>
  <sheetData>
    <row r="1" spans="1:5" ht="37.5" customHeight="1" x14ac:dyDescent="0.25">
      <c r="A1" s="130" t="e">
        <f>CONCATENATE("Table 5:  Carrier Group Percent of Total Scheduled Passenger Airline FTEs ",A6, " - ", A16)</f>
        <v>#REF!</v>
      </c>
      <c r="B1" s="130"/>
      <c r="C1" s="130"/>
      <c r="D1" s="130"/>
      <c r="E1" s="130"/>
    </row>
    <row r="3" spans="1:5" x14ac:dyDescent="0.25">
      <c r="A3" s="3" t="e">
        <f>CONCATENATE("(",#REF!, " of each year)")</f>
        <v>#REF!</v>
      </c>
    </row>
    <row r="5" spans="1:5" ht="30" x14ac:dyDescent="0.25">
      <c r="A5" s="6" t="e">
        <f>#REF!</f>
        <v>#REF!</v>
      </c>
      <c r="B5" s="2" t="e">
        <f>CONCATENATE(#REF!, " Airlines")</f>
        <v>#REF!</v>
      </c>
      <c r="C5" s="2" t="e">
        <f>CONCATENATE(#REF!, " Airlines")</f>
        <v>#REF!</v>
      </c>
      <c r="D5" s="2" t="e">
        <f>CONCATENATE(#REF!, " Airlines")</f>
        <v>#REF!</v>
      </c>
      <c r="E5" s="2" t="e">
        <f>CONCATENATE(#REF!, " Airlines")</f>
        <v>#REF!</v>
      </c>
    </row>
    <row r="6" spans="1:5" x14ac:dyDescent="0.25">
      <c r="A6" s="4">
        <v>2006</v>
      </c>
      <c r="B6" s="11">
        <v>66.599999999999994</v>
      </c>
      <c r="C6" s="11">
        <v>17</v>
      </c>
      <c r="D6" s="11">
        <v>14.3</v>
      </c>
      <c r="E6" s="11">
        <v>2.1</v>
      </c>
    </row>
    <row r="7" spans="1:5" x14ac:dyDescent="0.25">
      <c r="A7" s="4">
        <v>2012</v>
      </c>
      <c r="B7" s="11">
        <v>67.099999999999994</v>
      </c>
      <c r="C7" s="11">
        <v>17.899999999999999</v>
      </c>
      <c r="D7" s="11">
        <v>13.6</v>
      </c>
      <c r="E7" s="11">
        <v>1.3</v>
      </c>
    </row>
    <row r="8" spans="1:5" x14ac:dyDescent="0.25">
      <c r="A8" s="4">
        <v>2016</v>
      </c>
      <c r="B8" s="11">
        <v>66.099999999999994</v>
      </c>
      <c r="C8" s="11">
        <v>19.7</v>
      </c>
      <c r="D8" s="11">
        <v>12.5</v>
      </c>
      <c r="E8" s="11">
        <v>1.7</v>
      </c>
    </row>
    <row r="9" spans="1:5" x14ac:dyDescent="0.25">
      <c r="A9" s="4">
        <v>2017</v>
      </c>
      <c r="B9" s="11">
        <v>65</v>
      </c>
      <c r="C9" s="11">
        <v>20.7</v>
      </c>
      <c r="D9" s="11">
        <v>12.5</v>
      </c>
      <c r="E9" s="11">
        <v>1.8</v>
      </c>
    </row>
    <row r="10" spans="1:5" x14ac:dyDescent="0.25">
      <c r="A10" s="4" t="e">
        <f>#REF!</f>
        <v>#REF!</v>
      </c>
      <c r="B10" s="11" t="e">
        <f>#REF!</f>
        <v>#REF!</v>
      </c>
      <c r="C10" s="11" t="e">
        <f>#REF!</f>
        <v>#REF!</v>
      </c>
      <c r="D10" s="11" t="e">
        <f>#REF!</f>
        <v>#REF!</v>
      </c>
      <c r="E10" s="11" t="e">
        <f>#REF!</f>
        <v>#REF!</v>
      </c>
    </row>
    <row r="11" spans="1:5" x14ac:dyDescent="0.25">
      <c r="A11" s="4" t="e">
        <f>#REF!</f>
        <v>#REF!</v>
      </c>
      <c r="B11" s="11" t="e">
        <f>#REF!</f>
        <v>#REF!</v>
      </c>
      <c r="C11" s="11" t="e">
        <f>#REF!</f>
        <v>#REF!</v>
      </c>
      <c r="D11" s="11" t="e">
        <f>#REF!</f>
        <v>#REF!</v>
      </c>
      <c r="E11" s="11" t="e">
        <f>#REF!</f>
        <v>#REF!</v>
      </c>
    </row>
    <row r="12" spans="1:5" x14ac:dyDescent="0.25">
      <c r="A12" s="4" t="e">
        <f>#REF!</f>
        <v>#REF!</v>
      </c>
      <c r="B12" s="11" t="e">
        <f>#REF!</f>
        <v>#REF!</v>
      </c>
      <c r="C12" s="11" t="e">
        <f>#REF!</f>
        <v>#REF!</v>
      </c>
      <c r="D12" s="11" t="e">
        <f>#REF!</f>
        <v>#REF!</v>
      </c>
      <c r="E12" s="11" t="e">
        <f>#REF!</f>
        <v>#REF!</v>
      </c>
    </row>
    <row r="13" spans="1:5" x14ac:dyDescent="0.25">
      <c r="A13" s="4" t="e">
        <f>#REF!</f>
        <v>#REF!</v>
      </c>
      <c r="B13" s="11" t="e">
        <f>#REF!</f>
        <v>#REF!</v>
      </c>
      <c r="C13" s="11" t="e">
        <f>#REF!</f>
        <v>#REF!</v>
      </c>
      <c r="D13" s="11" t="e">
        <f>#REF!</f>
        <v>#REF!</v>
      </c>
      <c r="E13" s="11" t="e">
        <f>#REF!</f>
        <v>#REF!</v>
      </c>
    </row>
    <row r="14" spans="1:5" x14ac:dyDescent="0.25">
      <c r="A14" s="4" t="e">
        <f>#REF!</f>
        <v>#REF!</v>
      </c>
      <c r="B14" s="11" t="e">
        <f>#REF!</f>
        <v>#REF!</v>
      </c>
      <c r="C14" s="11" t="e">
        <f>#REF!</f>
        <v>#REF!</v>
      </c>
      <c r="D14" s="11" t="e">
        <f>#REF!</f>
        <v>#REF!</v>
      </c>
      <c r="E14" s="11" t="e">
        <f>#REF!</f>
        <v>#REF!</v>
      </c>
    </row>
    <row r="15" spans="1:5" x14ac:dyDescent="0.25">
      <c r="A15" s="4" t="e">
        <f>#REF!</f>
        <v>#REF!</v>
      </c>
      <c r="B15" s="11" t="e">
        <f>#REF!</f>
        <v>#REF!</v>
      </c>
      <c r="C15" s="11" t="e">
        <f>#REF!</f>
        <v>#REF!</v>
      </c>
      <c r="D15" s="11" t="e">
        <f>#REF!</f>
        <v>#REF!</v>
      </c>
      <c r="E15" s="11" t="e">
        <f>#REF!</f>
        <v>#REF!</v>
      </c>
    </row>
    <row r="16" spans="1:5" x14ac:dyDescent="0.25">
      <c r="A16" s="4" t="e">
        <f>#REF!</f>
        <v>#REF!</v>
      </c>
      <c r="B16" s="11" t="e">
        <f>#REF!</f>
        <v>#REF!</v>
      </c>
      <c r="C16" s="11" t="e">
        <f>#REF!</f>
        <v>#REF!</v>
      </c>
      <c r="D16" s="11" t="e">
        <f>#REF!</f>
        <v>#REF!</v>
      </c>
      <c r="E16" s="11" t="e">
        <f>#REF!</f>
        <v>#REF!</v>
      </c>
    </row>
    <row r="18" spans="1:8" ht="15" customHeight="1" x14ac:dyDescent="0.25">
      <c r="A18" s="116" t="s">
        <v>35</v>
      </c>
      <c r="B18" s="116"/>
      <c r="C18" s="116"/>
      <c r="D18" s="116"/>
      <c r="E18" s="116"/>
      <c r="F18" s="116"/>
      <c r="G18" s="116"/>
      <c r="H18" s="116"/>
    </row>
    <row r="19" spans="1:8" ht="26.25" customHeight="1" x14ac:dyDescent="0.25">
      <c r="A19" s="116" t="s">
        <v>36</v>
      </c>
      <c r="B19" s="116"/>
      <c r="C19" s="116"/>
      <c r="D19" s="116"/>
      <c r="E19" s="116"/>
      <c r="F19" s="116"/>
      <c r="G19" s="116"/>
      <c r="H19" s="116"/>
    </row>
    <row r="20" spans="1:8" ht="15" customHeight="1" x14ac:dyDescent="0.25">
      <c r="A20" s="116" t="s">
        <v>49</v>
      </c>
      <c r="B20" s="116"/>
      <c r="C20" s="116"/>
      <c r="D20" s="116"/>
      <c r="E20" s="116"/>
      <c r="F20" s="116"/>
      <c r="G20" s="116"/>
      <c r="H20" s="116"/>
    </row>
  </sheetData>
  <mergeCells count="4">
    <mergeCell ref="A1:E1"/>
    <mergeCell ref="A18:H18"/>
    <mergeCell ref="A19:H19"/>
    <mergeCell ref="A20:H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H16"/>
  <sheetViews>
    <sheetView workbookViewId="0">
      <selection activeCell="F31" sqref="F31"/>
    </sheetView>
  </sheetViews>
  <sheetFormatPr defaultRowHeight="15" x14ac:dyDescent="0.25"/>
  <cols>
    <col min="2" max="2" width="21.5703125" bestFit="1" customWidth="1"/>
    <col min="3" max="3" width="19.28515625" bestFit="1" customWidth="1"/>
    <col min="4" max="4" width="15.140625" bestFit="1" customWidth="1"/>
    <col min="5" max="5" width="29.28515625" bestFit="1" customWidth="1"/>
    <col min="8" max="8" width="10.28515625" bestFit="1" customWidth="1"/>
  </cols>
  <sheetData>
    <row r="1" spans="1:8" x14ac:dyDescent="0.25">
      <c r="A1" s="131" t="s">
        <v>94</v>
      </c>
      <c r="B1" s="131"/>
      <c r="C1" s="131"/>
      <c r="D1" s="131"/>
      <c r="E1" s="131"/>
    </row>
    <row r="2" spans="1:8" x14ac:dyDescent="0.25">
      <c r="A2" s="133" t="s">
        <v>50</v>
      </c>
      <c r="B2" s="133"/>
      <c r="C2" s="133"/>
      <c r="D2" s="133"/>
      <c r="E2" s="133"/>
    </row>
    <row r="3" spans="1:8" x14ac:dyDescent="0.25">
      <c r="A3" s="48" t="s">
        <v>25</v>
      </c>
      <c r="B3" s="48" t="s">
        <v>26</v>
      </c>
      <c r="C3" s="48" t="s">
        <v>27</v>
      </c>
      <c r="D3" s="48" t="s">
        <v>90</v>
      </c>
      <c r="E3" s="48" t="s">
        <v>84</v>
      </c>
      <c r="F3" s="1"/>
    </row>
    <row r="4" spans="1:8" x14ac:dyDescent="0.25">
      <c r="A4" s="4">
        <v>1</v>
      </c>
      <c r="B4" s="4" t="s">
        <v>95</v>
      </c>
      <c r="C4" s="55">
        <v>100295</v>
      </c>
      <c r="D4" s="4" t="s">
        <v>0</v>
      </c>
      <c r="E4" s="4" t="s">
        <v>95</v>
      </c>
      <c r="F4" s="4"/>
      <c r="G4" s="28"/>
      <c r="H4" s="10"/>
    </row>
    <row r="5" spans="1:8" x14ac:dyDescent="0.25">
      <c r="A5" s="4">
        <v>2</v>
      </c>
      <c r="B5" s="4" t="s">
        <v>96</v>
      </c>
      <c r="C5" s="55">
        <v>82524</v>
      </c>
      <c r="D5" s="4" t="s">
        <v>0</v>
      </c>
      <c r="E5" s="4" t="s">
        <v>96</v>
      </c>
      <c r="F5" s="4"/>
    </row>
    <row r="6" spans="1:8" x14ac:dyDescent="0.25">
      <c r="A6" s="4">
        <v>3</v>
      </c>
      <c r="B6" s="4" t="s">
        <v>97</v>
      </c>
      <c r="C6" s="55">
        <v>80713</v>
      </c>
      <c r="D6" s="4" t="s">
        <v>0</v>
      </c>
      <c r="E6" s="4" t="s">
        <v>97</v>
      </c>
      <c r="F6" s="4"/>
    </row>
    <row r="7" spans="1:8" x14ac:dyDescent="0.25">
      <c r="A7" s="4">
        <v>4</v>
      </c>
      <c r="B7" s="4" t="s">
        <v>98</v>
      </c>
      <c r="C7" s="55">
        <v>54652</v>
      </c>
      <c r="D7" s="4" t="s">
        <v>1</v>
      </c>
      <c r="E7" s="4" t="s">
        <v>98</v>
      </c>
      <c r="F7" s="4"/>
    </row>
    <row r="8" spans="1:8" x14ac:dyDescent="0.25">
      <c r="A8" s="4">
        <v>5</v>
      </c>
      <c r="B8" s="4" t="s">
        <v>99</v>
      </c>
      <c r="C8" s="55">
        <v>17007</v>
      </c>
      <c r="D8" s="4" t="s">
        <v>1</v>
      </c>
      <c r="E8" s="4" t="s">
        <v>99</v>
      </c>
      <c r="F8" s="4"/>
    </row>
    <row r="9" spans="1:8" x14ac:dyDescent="0.25">
      <c r="A9" s="4">
        <v>6</v>
      </c>
      <c r="B9" s="4" t="s">
        <v>100</v>
      </c>
      <c r="C9" s="55">
        <v>11971</v>
      </c>
      <c r="D9" s="4" t="s">
        <v>0</v>
      </c>
      <c r="E9" s="4" t="s">
        <v>100</v>
      </c>
      <c r="F9" s="4"/>
    </row>
    <row r="10" spans="1:8" x14ac:dyDescent="0.25">
      <c r="A10" s="4">
        <v>7</v>
      </c>
      <c r="B10" s="4" t="s">
        <v>28</v>
      </c>
      <c r="C10" s="55">
        <v>11238</v>
      </c>
      <c r="D10" s="4" t="s">
        <v>2</v>
      </c>
      <c r="E10" s="4" t="s">
        <v>28</v>
      </c>
      <c r="F10" s="4"/>
    </row>
    <row r="11" spans="1:8" x14ac:dyDescent="0.25">
      <c r="A11" s="4">
        <v>8</v>
      </c>
      <c r="B11" s="4" t="s">
        <v>101</v>
      </c>
      <c r="C11" s="55">
        <v>11058</v>
      </c>
      <c r="D11" s="4" t="s">
        <v>2</v>
      </c>
      <c r="E11" s="4" t="s">
        <v>101</v>
      </c>
      <c r="F11" s="4"/>
    </row>
    <row r="12" spans="1:8" x14ac:dyDescent="0.25">
      <c r="A12" s="4">
        <v>9</v>
      </c>
      <c r="B12" s="4" t="s">
        <v>102</v>
      </c>
      <c r="C12" s="55">
        <v>5983</v>
      </c>
      <c r="D12" s="4" t="s">
        <v>2</v>
      </c>
      <c r="E12" s="4" t="s">
        <v>102</v>
      </c>
      <c r="F12" s="4"/>
    </row>
    <row r="13" spans="1:8" x14ac:dyDescent="0.25">
      <c r="A13" s="49">
        <v>10</v>
      </c>
      <c r="B13" s="49" t="s">
        <v>103</v>
      </c>
      <c r="C13" s="58">
        <v>5782</v>
      </c>
      <c r="D13" s="49" t="s">
        <v>1</v>
      </c>
      <c r="E13" s="49" t="s">
        <v>104</v>
      </c>
      <c r="F13" s="73"/>
    </row>
    <row r="14" spans="1:8" ht="30" customHeight="1" x14ac:dyDescent="0.25">
      <c r="A14" s="132" t="s">
        <v>35</v>
      </c>
      <c r="B14" s="132"/>
      <c r="C14" s="132"/>
      <c r="D14" s="132"/>
      <c r="E14" s="132"/>
    </row>
    <row r="15" spans="1:8" x14ac:dyDescent="0.25">
      <c r="A15" s="35" t="s">
        <v>36</v>
      </c>
      <c r="B15" s="34"/>
      <c r="C15" s="34"/>
      <c r="D15" s="34"/>
      <c r="E15" s="34"/>
    </row>
    <row r="16" spans="1:8" x14ac:dyDescent="0.25">
      <c r="A16" s="132" t="s">
        <v>51</v>
      </c>
      <c r="B16" s="132"/>
      <c r="C16" s="132"/>
      <c r="D16" s="132"/>
      <c r="E16" s="132"/>
    </row>
  </sheetData>
  <mergeCells count="4">
    <mergeCell ref="A1:E1"/>
    <mergeCell ref="A14:E14"/>
    <mergeCell ref="A16:E16"/>
    <mergeCell ref="A2:E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6</vt:i4>
      </vt:variant>
    </vt:vector>
  </HeadingPairs>
  <TitlesOfParts>
    <vt:vector size="24" baseType="lpstr">
      <vt:lpstr>Text</vt:lpstr>
      <vt:lpstr>Table1</vt:lpstr>
      <vt:lpstr>Table1a</vt:lpstr>
      <vt:lpstr>Table2</vt:lpstr>
      <vt:lpstr>Table3</vt:lpstr>
      <vt:lpstr>Table4</vt:lpstr>
      <vt:lpstr>Table5</vt:lpstr>
      <vt:lpstr>Table5(old)</vt:lpstr>
      <vt:lpstr>Table6</vt:lpstr>
      <vt:lpstr>Table7</vt:lpstr>
      <vt:lpstr>Table8</vt:lpstr>
      <vt:lpstr>Table9</vt:lpstr>
      <vt:lpstr>Table10</vt:lpstr>
      <vt:lpstr>Table11</vt:lpstr>
      <vt:lpstr>Table12</vt:lpstr>
      <vt:lpstr>Table13</vt:lpstr>
      <vt:lpstr>Table14</vt:lpstr>
      <vt:lpstr>Table15</vt:lpstr>
      <vt:lpstr>Table11!Print_Area</vt:lpstr>
      <vt:lpstr>Table14!Print_Area</vt:lpstr>
      <vt:lpstr>Table15!Print_Area</vt:lpstr>
      <vt:lpstr>Table3!Print_Area</vt:lpstr>
      <vt:lpstr>Table4!Print_Area</vt:lpstr>
      <vt:lpstr>Table8!Print_Area</vt:lpstr>
    </vt:vector>
  </TitlesOfParts>
  <Company>DOT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USDOT_User</dc:creator>
  <cp:lastModifiedBy>Smallen, David (RITA)</cp:lastModifiedBy>
  <cp:lastPrinted>2017-03-10T17:59:32Z</cp:lastPrinted>
  <dcterms:created xsi:type="dcterms:W3CDTF">2016-08-10T16:03:36Z</dcterms:created>
  <dcterms:modified xsi:type="dcterms:W3CDTF">2017-05-12T18:55:39Z</dcterms:modified>
</cp:coreProperties>
</file>