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hidePivotFieldList="1" defaultThemeVersion="124226"/>
  <bookViews>
    <workbookView xWindow="-10920" yWindow="1080" windowWidth="18180" windowHeight="6465" tabRatio="904" firstSheet="2" activeTab="9"/>
  </bookViews>
  <sheets>
    <sheet name="SourceData" sheetId="1" state="hidden" r:id="rId1"/>
    <sheet name="Text" sheetId="19" state="hidden" r:id="rId2"/>
    <sheet name="Table1" sheetId="2" r:id="rId3"/>
    <sheet name="Table1a" sheetId="3" r:id="rId4"/>
    <sheet name="Table2" sheetId="4" r:id="rId5"/>
    <sheet name="Table3" sheetId="5" r:id="rId6"/>
    <sheet name="Table4" sheetId="6" r:id="rId7"/>
    <sheet name="Table5" sheetId="21" r:id="rId8"/>
    <sheet name="Table5(old)" sheetId="7" state="hidden" r:id="rId9"/>
    <sheet name="Table6" sheetId="8" r:id="rId10"/>
    <sheet name="Table7" sheetId="9" r:id="rId11"/>
    <sheet name="Table8" sheetId="10" r:id="rId12"/>
    <sheet name="Table9" sheetId="11" r:id="rId13"/>
    <sheet name="Table10" sheetId="12" r:id="rId14"/>
    <sheet name="Table11" sheetId="13" r:id="rId15"/>
    <sheet name="Table12" sheetId="15" r:id="rId16"/>
    <sheet name="Table13" sheetId="16" r:id="rId17"/>
    <sheet name="Table14" sheetId="17" r:id="rId18"/>
    <sheet name="Table15" sheetId="18" r:id="rId19"/>
  </sheets>
  <definedNames>
    <definedName name="_xlnm.Print_Area" localSheetId="14">Table11!$A$1:$H$45</definedName>
    <definedName name="_xlnm.Print_Area" localSheetId="15">Table12!$A$1:$I$32</definedName>
    <definedName name="_xlnm.Print_Area" localSheetId="17">Table14!$A$1:$H$49</definedName>
    <definedName name="_xlnm.Print_Area" localSheetId="18">Table15!$A$1:$I$62</definedName>
    <definedName name="_xlnm.Print_Area" localSheetId="5">Table3!$A$1:$K$51</definedName>
    <definedName name="_xlnm.Print_Area" localSheetId="6">Table4!$A$1:$F$30</definedName>
    <definedName name="_xlnm.Print_Area" localSheetId="11">Table8!$A$1:$H$46</definedName>
    <definedName name="_xlnm.Print_Area" localSheetId="12">Table9!$A$1:$I$33</definedName>
  </definedNames>
  <calcPr calcId="145621"/>
</workbook>
</file>

<file path=xl/calcChain.xml><?xml version="1.0" encoding="utf-8"?>
<calcChain xmlns="http://schemas.openxmlformats.org/spreadsheetml/2006/main">
  <c r="A2" i="11" l="1"/>
  <c r="A1" i="21"/>
  <c r="A1" i="5"/>
  <c r="A1" i="15" l="1"/>
  <c r="I18" i="18"/>
  <c r="A1" i="11"/>
  <c r="A24" i="19" l="1"/>
  <c r="D8" i="18"/>
  <c r="E8" i="18"/>
  <c r="F8" i="18"/>
  <c r="G8" i="18"/>
  <c r="C8" i="18"/>
  <c r="H17" i="18" l="1"/>
  <c r="I6" i="15" l="1"/>
  <c r="I7" i="15"/>
  <c r="I8" i="15"/>
  <c r="I9" i="15"/>
  <c r="I10" i="15"/>
  <c r="I5" i="15"/>
  <c r="H6" i="15"/>
  <c r="H7" i="15"/>
  <c r="H8" i="15"/>
  <c r="H9" i="15"/>
  <c r="H10" i="15"/>
  <c r="H5" i="15"/>
  <c r="H5" i="18"/>
  <c r="D20" i="18"/>
  <c r="E20" i="18"/>
  <c r="F20" i="18"/>
  <c r="G20" i="18"/>
  <c r="N189" i="1"/>
  <c r="M189" i="1"/>
  <c r="L189" i="1"/>
  <c r="K189" i="1"/>
  <c r="J189" i="1"/>
  <c r="D11" i="15"/>
  <c r="E11" i="15"/>
  <c r="F11" i="15"/>
  <c r="I11" i="15" s="1"/>
  <c r="G11" i="15"/>
  <c r="C11" i="15"/>
  <c r="H11" i="15" s="1"/>
  <c r="E5" i="4"/>
  <c r="E5" i="9" l="1"/>
  <c r="H16" i="18" l="1"/>
  <c r="H18" i="18"/>
  <c r="B7" i="6" l="1"/>
  <c r="C20" i="18" l="1"/>
  <c r="I17" i="18" l="1"/>
  <c r="A14" i="4"/>
  <c r="B14" i="4"/>
  <c r="C14" i="4"/>
  <c r="D14" i="4"/>
  <c r="E3" i="21" l="1"/>
  <c r="D3" i="21"/>
  <c r="C3" i="21"/>
  <c r="B3" i="21"/>
  <c r="A3" i="21"/>
  <c r="H20" i="18" l="1"/>
  <c r="I20" i="18"/>
  <c r="I15" i="18" l="1"/>
  <c r="I6" i="18"/>
  <c r="I7" i="18"/>
  <c r="I8" i="18"/>
  <c r="I9" i="18"/>
  <c r="I12" i="18"/>
  <c r="I13" i="18"/>
  <c r="I14" i="18"/>
  <c r="I16" i="18"/>
  <c r="H6" i="18"/>
  <c r="H7" i="18"/>
  <c r="H8" i="18"/>
  <c r="H9" i="18"/>
  <c r="H12" i="18"/>
  <c r="H13" i="18"/>
  <c r="H14" i="18"/>
  <c r="H15" i="18" l="1"/>
  <c r="E1" i="1" l="1"/>
  <c r="A28" i="19" l="1"/>
  <c r="F1" i="1"/>
  <c r="I5" i="18"/>
  <c r="I4" i="18"/>
  <c r="H4" i="18"/>
  <c r="E15" i="17"/>
  <c r="D15" i="17"/>
  <c r="C15" i="17"/>
  <c r="B15" i="17"/>
  <c r="E14" i="17"/>
  <c r="D14" i="17"/>
  <c r="C14" i="17"/>
  <c r="B14" i="17"/>
  <c r="E13" i="17"/>
  <c r="D13" i="17"/>
  <c r="C13" i="17"/>
  <c r="B13" i="17"/>
  <c r="E12" i="17"/>
  <c r="D12" i="17"/>
  <c r="C12" i="17"/>
  <c r="B12" i="17"/>
  <c r="E11" i="17"/>
  <c r="D11" i="17"/>
  <c r="C11" i="17"/>
  <c r="B11" i="17"/>
  <c r="E10" i="17"/>
  <c r="D10" i="17"/>
  <c r="C10" i="17"/>
  <c r="B10" i="17"/>
  <c r="E9" i="17"/>
  <c r="D9" i="17"/>
  <c r="C9" i="17"/>
  <c r="B9" i="17"/>
  <c r="E8" i="17"/>
  <c r="D8" i="17"/>
  <c r="C8" i="17"/>
  <c r="B8" i="17"/>
  <c r="E7" i="17"/>
  <c r="D7" i="17"/>
  <c r="C7" i="17"/>
  <c r="B7" i="17"/>
  <c r="E6" i="17"/>
  <c r="D6" i="17"/>
  <c r="C6" i="17"/>
  <c r="B6" i="17"/>
  <c r="F5" i="17"/>
  <c r="E5" i="17"/>
  <c r="D5" i="17"/>
  <c r="C5" i="17"/>
  <c r="B5" i="17"/>
  <c r="C4" i="17"/>
  <c r="D4" i="17"/>
  <c r="E4" i="17"/>
  <c r="F4" i="17"/>
  <c r="B4" i="17"/>
  <c r="A4" i="17"/>
  <c r="A5" i="17"/>
  <c r="A6" i="17"/>
  <c r="A7" i="17"/>
  <c r="A8" i="17"/>
  <c r="A9" i="17"/>
  <c r="A10" i="17"/>
  <c r="A11" i="17"/>
  <c r="A12" i="17"/>
  <c r="A13" i="17"/>
  <c r="A14" i="17"/>
  <c r="A15" i="17"/>
  <c r="A3" i="17"/>
  <c r="F2" i="17"/>
  <c r="E2" i="17"/>
  <c r="D2" i="17"/>
  <c r="C2" i="17"/>
  <c r="B2" i="17"/>
  <c r="G3" i="17" s="1"/>
  <c r="A3" i="16"/>
  <c r="B3" i="16"/>
  <c r="C3" i="16"/>
  <c r="D3" i="16"/>
  <c r="E3" i="16"/>
  <c r="A4" i="16"/>
  <c r="B4" i="16"/>
  <c r="C4" i="16"/>
  <c r="D4" i="16"/>
  <c r="E4" i="16"/>
  <c r="A5" i="16"/>
  <c r="B5" i="16"/>
  <c r="C5" i="16"/>
  <c r="D5" i="16"/>
  <c r="A6" i="16"/>
  <c r="B6" i="16"/>
  <c r="C6" i="16"/>
  <c r="D6" i="16"/>
  <c r="A7" i="16"/>
  <c r="B7" i="16"/>
  <c r="C7" i="16"/>
  <c r="D7" i="16"/>
  <c r="A8" i="16"/>
  <c r="B8" i="16"/>
  <c r="C8" i="16"/>
  <c r="D8" i="16"/>
  <c r="A9" i="16"/>
  <c r="B9" i="16"/>
  <c r="C9" i="16"/>
  <c r="D9" i="16"/>
  <c r="A10" i="16"/>
  <c r="B10" i="16"/>
  <c r="C10" i="16"/>
  <c r="D10" i="16"/>
  <c r="A11" i="16"/>
  <c r="B11" i="16"/>
  <c r="C11" i="16"/>
  <c r="D11" i="16"/>
  <c r="A12" i="16"/>
  <c r="B12" i="16"/>
  <c r="C12" i="16"/>
  <c r="D12" i="16"/>
  <c r="A13" i="16"/>
  <c r="B13" i="16"/>
  <c r="C13" i="16"/>
  <c r="D13" i="16"/>
  <c r="A14" i="16"/>
  <c r="B14" i="16"/>
  <c r="C14" i="16"/>
  <c r="D14" i="16"/>
  <c r="A15" i="16"/>
  <c r="B15" i="16"/>
  <c r="C15" i="16"/>
  <c r="D15" i="16"/>
  <c r="I4" i="15"/>
  <c r="H4" i="15"/>
  <c r="B5" i="13"/>
  <c r="C5" i="13"/>
  <c r="D5" i="13"/>
  <c r="E5" i="13"/>
  <c r="F5" i="13"/>
  <c r="B6" i="13"/>
  <c r="C6" i="13"/>
  <c r="D6" i="13"/>
  <c r="E6" i="13"/>
  <c r="B7" i="13"/>
  <c r="C7" i="13"/>
  <c r="D7" i="13"/>
  <c r="E7" i="13"/>
  <c r="B8" i="13"/>
  <c r="C8" i="13"/>
  <c r="D8" i="13"/>
  <c r="E8" i="13"/>
  <c r="B9" i="13"/>
  <c r="C9" i="13"/>
  <c r="D9" i="13"/>
  <c r="E9" i="13"/>
  <c r="B10" i="13"/>
  <c r="C10" i="13"/>
  <c r="D10" i="13"/>
  <c r="E10" i="13"/>
  <c r="B11" i="13"/>
  <c r="C11" i="13"/>
  <c r="D11" i="13"/>
  <c r="E11" i="13"/>
  <c r="B12" i="13"/>
  <c r="C12" i="13"/>
  <c r="D12" i="13"/>
  <c r="E12" i="13"/>
  <c r="B13" i="13"/>
  <c r="C13" i="13"/>
  <c r="D13" i="13"/>
  <c r="E13" i="13"/>
  <c r="B14" i="13"/>
  <c r="C14" i="13"/>
  <c r="D14" i="13"/>
  <c r="E14" i="13"/>
  <c r="B15" i="13"/>
  <c r="C15" i="13"/>
  <c r="D15" i="13"/>
  <c r="E15" i="13"/>
  <c r="C4" i="13"/>
  <c r="D4" i="13"/>
  <c r="E4" i="13"/>
  <c r="F4" i="13"/>
  <c r="B4" i="13"/>
  <c r="A4" i="13"/>
  <c r="A5" i="13"/>
  <c r="A6" i="13"/>
  <c r="A7" i="13"/>
  <c r="A8" i="13"/>
  <c r="A9" i="13"/>
  <c r="A10" i="13"/>
  <c r="A11" i="13"/>
  <c r="A12" i="13"/>
  <c r="A13" i="13"/>
  <c r="A14" i="13"/>
  <c r="A15" i="13"/>
  <c r="G5" i="13"/>
  <c r="B2" i="13"/>
  <c r="A1" i="13" s="1"/>
  <c r="C2" i="13"/>
  <c r="D2" i="13"/>
  <c r="E2" i="13"/>
  <c r="F2" i="13"/>
  <c r="A3" i="13"/>
  <c r="B3" i="12"/>
  <c r="C3" i="12"/>
  <c r="D3" i="12"/>
  <c r="E3" i="12"/>
  <c r="A4" i="12"/>
  <c r="B4" i="12"/>
  <c r="C4" i="12"/>
  <c r="D4" i="12"/>
  <c r="E4" i="12"/>
  <c r="A5" i="12"/>
  <c r="B5" i="12"/>
  <c r="C5" i="12"/>
  <c r="D5" i="12"/>
  <c r="E5" i="12"/>
  <c r="A6" i="12"/>
  <c r="B6" i="12"/>
  <c r="C6" i="12"/>
  <c r="D6" i="12"/>
  <c r="A7" i="12"/>
  <c r="B7" i="12"/>
  <c r="C7" i="12"/>
  <c r="D7" i="12"/>
  <c r="A8" i="12"/>
  <c r="B8" i="12"/>
  <c r="C8" i="12"/>
  <c r="D8" i="12"/>
  <c r="A9" i="12"/>
  <c r="B9" i="12"/>
  <c r="C9" i="12"/>
  <c r="D9" i="12"/>
  <c r="A10" i="12"/>
  <c r="B10" i="12"/>
  <c r="C10" i="12"/>
  <c r="D10" i="12"/>
  <c r="A11" i="12"/>
  <c r="B11" i="12"/>
  <c r="C11" i="12"/>
  <c r="D11" i="12"/>
  <c r="A12" i="12"/>
  <c r="B12" i="12"/>
  <c r="C12" i="12"/>
  <c r="D12" i="12"/>
  <c r="A13" i="12"/>
  <c r="B13" i="12"/>
  <c r="C13" i="12"/>
  <c r="D13" i="12"/>
  <c r="A14" i="12"/>
  <c r="B14" i="12"/>
  <c r="C14" i="12"/>
  <c r="D14" i="12"/>
  <c r="A15" i="12"/>
  <c r="B15" i="12"/>
  <c r="C15" i="12"/>
  <c r="D15" i="12"/>
  <c r="B2" i="10"/>
  <c r="C2" i="10"/>
  <c r="D2" i="10"/>
  <c r="E2" i="10"/>
  <c r="F2" i="10"/>
  <c r="G3" i="10" s="1"/>
  <c r="B4" i="10"/>
  <c r="B5" i="10"/>
  <c r="B6" i="10"/>
  <c r="C5" i="10"/>
  <c r="D5" i="10"/>
  <c r="E5" i="10"/>
  <c r="F5" i="10"/>
  <c r="C6" i="10"/>
  <c r="D6" i="10"/>
  <c r="E6" i="10"/>
  <c r="B7" i="10"/>
  <c r="C7" i="10"/>
  <c r="D7" i="10"/>
  <c r="E7" i="10"/>
  <c r="B8" i="10"/>
  <c r="C8" i="10"/>
  <c r="D8" i="10"/>
  <c r="E8" i="10"/>
  <c r="B9" i="10"/>
  <c r="C9" i="10"/>
  <c r="D9" i="10"/>
  <c r="E9" i="10"/>
  <c r="B10" i="10"/>
  <c r="C10" i="10"/>
  <c r="D10" i="10"/>
  <c r="E10" i="10"/>
  <c r="B11" i="10"/>
  <c r="C11" i="10"/>
  <c r="D11" i="10"/>
  <c r="E11" i="10"/>
  <c r="B12" i="10"/>
  <c r="C12" i="10"/>
  <c r="D12" i="10"/>
  <c r="E12" i="10"/>
  <c r="B13" i="10"/>
  <c r="C13" i="10"/>
  <c r="D13" i="10"/>
  <c r="E13" i="10"/>
  <c r="B14" i="10"/>
  <c r="C14" i="10"/>
  <c r="D14" i="10"/>
  <c r="E14" i="10"/>
  <c r="B15" i="10"/>
  <c r="C15" i="10"/>
  <c r="D15" i="10"/>
  <c r="E15" i="10"/>
  <c r="C4" i="10"/>
  <c r="D4" i="10"/>
  <c r="E4" i="10"/>
  <c r="F4" i="10"/>
  <c r="B2" i="5"/>
  <c r="C2" i="5"/>
  <c r="D2" i="5"/>
  <c r="E2" i="5"/>
  <c r="F2" i="5"/>
  <c r="A3" i="10"/>
  <c r="A4" i="10"/>
  <c r="A5" i="10"/>
  <c r="A6" i="10"/>
  <c r="A7" i="10"/>
  <c r="A8" i="10"/>
  <c r="A9" i="10"/>
  <c r="A10" i="10"/>
  <c r="A11" i="10"/>
  <c r="A12" i="10"/>
  <c r="A13" i="10"/>
  <c r="A14" i="10"/>
  <c r="A15" i="10"/>
  <c r="B3" i="9"/>
  <c r="C3" i="9"/>
  <c r="D3" i="9"/>
  <c r="E3" i="9"/>
  <c r="A4" i="9"/>
  <c r="B4" i="9"/>
  <c r="C4" i="9"/>
  <c r="D4" i="9"/>
  <c r="E4" i="9"/>
  <c r="A5" i="9"/>
  <c r="B5" i="9"/>
  <c r="C5" i="9"/>
  <c r="D5" i="9"/>
  <c r="A6" i="9"/>
  <c r="B6" i="9"/>
  <c r="C6" i="9"/>
  <c r="D6" i="9"/>
  <c r="A7" i="9"/>
  <c r="B7" i="9"/>
  <c r="C7" i="9"/>
  <c r="D7" i="9"/>
  <c r="A8" i="9"/>
  <c r="B8" i="9"/>
  <c r="C8" i="9"/>
  <c r="D8" i="9"/>
  <c r="A9" i="9"/>
  <c r="B9" i="9"/>
  <c r="C9" i="9"/>
  <c r="D9" i="9"/>
  <c r="A10" i="9"/>
  <c r="B10" i="9"/>
  <c r="C10" i="9"/>
  <c r="D10" i="9"/>
  <c r="A11" i="9"/>
  <c r="B11" i="9"/>
  <c r="C11" i="9"/>
  <c r="D11" i="9"/>
  <c r="A12" i="9"/>
  <c r="B12" i="9"/>
  <c r="C12" i="9"/>
  <c r="D12" i="9"/>
  <c r="A13" i="9"/>
  <c r="B13" i="9"/>
  <c r="C13" i="9"/>
  <c r="D13" i="9"/>
  <c r="A14" i="9"/>
  <c r="B14" i="9"/>
  <c r="C14" i="9"/>
  <c r="D14" i="9"/>
  <c r="A15" i="9"/>
  <c r="B15" i="9"/>
  <c r="C15" i="9"/>
  <c r="D15" i="9"/>
  <c r="D3" i="8"/>
  <c r="A3" i="8"/>
  <c r="B3" i="8"/>
  <c r="C3" i="8"/>
  <c r="E3" i="8"/>
  <c r="A4" i="8"/>
  <c r="A5" i="8"/>
  <c r="A6" i="8"/>
  <c r="A7" i="8"/>
  <c r="A8" i="8"/>
  <c r="A9" i="8"/>
  <c r="A10" i="8"/>
  <c r="A11" i="8"/>
  <c r="A12" i="8"/>
  <c r="A13" i="8"/>
  <c r="C5" i="7"/>
  <c r="D5" i="7"/>
  <c r="E5" i="7"/>
  <c r="B5" i="7"/>
  <c r="A5" i="7"/>
  <c r="A10" i="7"/>
  <c r="B10" i="7"/>
  <c r="C10" i="7"/>
  <c r="D10" i="7"/>
  <c r="E10" i="7"/>
  <c r="A11" i="7"/>
  <c r="B11" i="7"/>
  <c r="C11" i="7"/>
  <c r="D11" i="7"/>
  <c r="E11" i="7"/>
  <c r="A12" i="7"/>
  <c r="B12" i="7"/>
  <c r="C12" i="7"/>
  <c r="D12" i="7"/>
  <c r="E12" i="7"/>
  <c r="A13" i="7"/>
  <c r="B13" i="7"/>
  <c r="C13" i="7"/>
  <c r="D13" i="7"/>
  <c r="E13" i="7"/>
  <c r="A14" i="7"/>
  <c r="B14" i="7"/>
  <c r="C14" i="7"/>
  <c r="D14" i="7"/>
  <c r="E14" i="7"/>
  <c r="A15" i="7"/>
  <c r="B15" i="7"/>
  <c r="C15" i="7"/>
  <c r="D15" i="7"/>
  <c r="E15" i="7"/>
  <c r="A16" i="7"/>
  <c r="B16" i="7"/>
  <c r="C16" i="7"/>
  <c r="D16" i="7"/>
  <c r="E16" i="7"/>
  <c r="A3" i="6"/>
  <c r="B3" i="6"/>
  <c r="B4" i="6"/>
  <c r="B5" i="6"/>
  <c r="B6" i="6"/>
  <c r="C3" i="6"/>
  <c r="D3" i="6"/>
  <c r="E3" i="6"/>
  <c r="F3" i="6"/>
  <c r="C4" i="6"/>
  <c r="D4" i="6"/>
  <c r="E4" i="6"/>
  <c r="F4" i="6"/>
  <c r="C5" i="6"/>
  <c r="D5" i="6"/>
  <c r="E5" i="6"/>
  <c r="F5" i="6"/>
  <c r="C6" i="6"/>
  <c r="D6" i="6"/>
  <c r="E6" i="6"/>
  <c r="F6" i="6"/>
  <c r="A4" i="6"/>
  <c r="A5" i="6"/>
  <c r="A6" i="6"/>
  <c r="A7" i="6"/>
  <c r="A8" i="6" s="1"/>
  <c r="C7" i="6"/>
  <c r="D7" i="6"/>
  <c r="E7" i="6"/>
  <c r="F7" i="6"/>
  <c r="A3" i="4"/>
  <c r="B3" i="4"/>
  <c r="C3" i="4"/>
  <c r="D3" i="4"/>
  <c r="E3" i="4"/>
  <c r="A4" i="4"/>
  <c r="B4" i="4"/>
  <c r="C4" i="4"/>
  <c r="D4" i="4"/>
  <c r="E4" i="4"/>
  <c r="A5" i="4"/>
  <c r="B5" i="4"/>
  <c r="C5" i="4"/>
  <c r="D5" i="4"/>
  <c r="A6" i="4"/>
  <c r="B6" i="4"/>
  <c r="C6" i="4"/>
  <c r="D6" i="4"/>
  <c r="A7" i="4"/>
  <c r="B7" i="4"/>
  <c r="C7" i="4"/>
  <c r="D7" i="4"/>
  <c r="A8" i="4"/>
  <c r="B8" i="4"/>
  <c r="C8" i="4"/>
  <c r="D8" i="4"/>
  <c r="A9" i="4"/>
  <c r="B9" i="4"/>
  <c r="C9" i="4"/>
  <c r="D9" i="4"/>
  <c r="A10" i="4"/>
  <c r="B10" i="4"/>
  <c r="C10" i="4"/>
  <c r="D10" i="4"/>
  <c r="A11" i="4"/>
  <c r="B11" i="4"/>
  <c r="C11" i="4"/>
  <c r="D11" i="4"/>
  <c r="A12" i="4"/>
  <c r="B12" i="4"/>
  <c r="C12" i="4"/>
  <c r="D12" i="4"/>
  <c r="A13" i="4"/>
  <c r="B13" i="4"/>
  <c r="C13" i="4"/>
  <c r="D13" i="4"/>
  <c r="A15" i="4"/>
  <c r="B15" i="4"/>
  <c r="C15" i="4"/>
  <c r="D15" i="4"/>
  <c r="A4" i="3"/>
  <c r="B4" i="3"/>
  <c r="C4" i="3"/>
  <c r="D4" i="3"/>
  <c r="E4" i="3"/>
  <c r="F4" i="3"/>
  <c r="A5" i="3"/>
  <c r="B5" i="3"/>
  <c r="C5" i="3"/>
  <c r="D5" i="3"/>
  <c r="E5" i="3"/>
  <c r="F5" i="3"/>
  <c r="A6" i="3"/>
  <c r="B6" i="3"/>
  <c r="C6" i="3"/>
  <c r="D6" i="3"/>
  <c r="E6" i="3"/>
  <c r="F6" i="3"/>
  <c r="A7" i="3"/>
  <c r="B7" i="3"/>
  <c r="C7" i="3"/>
  <c r="D7" i="3"/>
  <c r="E7" i="3"/>
  <c r="F7" i="3"/>
  <c r="A8" i="3"/>
  <c r="B8" i="3"/>
  <c r="C8" i="3"/>
  <c r="D8" i="3"/>
  <c r="E8" i="3"/>
  <c r="F8" i="3"/>
  <c r="A9" i="3"/>
  <c r="B9" i="3"/>
  <c r="C9" i="3"/>
  <c r="D9" i="3"/>
  <c r="E9" i="3"/>
  <c r="F9" i="3"/>
  <c r="A10" i="3"/>
  <c r="B10" i="3"/>
  <c r="C10" i="3"/>
  <c r="D10" i="3"/>
  <c r="E10" i="3"/>
  <c r="F10" i="3"/>
  <c r="A11" i="3"/>
  <c r="B11" i="3"/>
  <c r="C11" i="3"/>
  <c r="D11" i="3"/>
  <c r="E11" i="3"/>
  <c r="F11" i="3"/>
  <c r="A12" i="3"/>
  <c r="B12" i="3"/>
  <c r="C12" i="3"/>
  <c r="D12" i="3"/>
  <c r="E12" i="3"/>
  <c r="F12" i="3"/>
  <c r="A13" i="3"/>
  <c r="B13" i="3"/>
  <c r="C13" i="3"/>
  <c r="D13" i="3"/>
  <c r="E13" i="3"/>
  <c r="F13" i="3"/>
  <c r="A14" i="3"/>
  <c r="B14" i="3"/>
  <c r="C14" i="3"/>
  <c r="D14" i="3"/>
  <c r="E14" i="3"/>
  <c r="F14" i="3"/>
  <c r="A15" i="3"/>
  <c r="B15" i="3"/>
  <c r="C15" i="3"/>
  <c r="D15" i="3"/>
  <c r="A19" i="19" s="1"/>
  <c r="E15" i="3"/>
  <c r="F15" i="3"/>
  <c r="A4" i="2"/>
  <c r="B4" i="2"/>
  <c r="C4" i="2"/>
  <c r="D4" i="2"/>
  <c r="E4" i="2"/>
  <c r="F4" i="2"/>
  <c r="A5" i="2"/>
  <c r="B5" i="2"/>
  <c r="C5" i="2"/>
  <c r="D5" i="2"/>
  <c r="E5" i="2"/>
  <c r="F5" i="2"/>
  <c r="A6" i="2"/>
  <c r="B6" i="2"/>
  <c r="C6" i="2"/>
  <c r="D6" i="2"/>
  <c r="E6" i="2"/>
  <c r="F6" i="2"/>
  <c r="A7" i="2"/>
  <c r="B7" i="2"/>
  <c r="C7" i="2"/>
  <c r="D7" i="2"/>
  <c r="E7" i="2"/>
  <c r="F7" i="2"/>
  <c r="A8" i="2"/>
  <c r="B8" i="2"/>
  <c r="C8" i="2"/>
  <c r="D8" i="2"/>
  <c r="E8" i="2"/>
  <c r="F8" i="2"/>
  <c r="A9" i="2"/>
  <c r="B9" i="2"/>
  <c r="C9" i="2"/>
  <c r="D9" i="2"/>
  <c r="E9" i="2"/>
  <c r="F9" i="2"/>
  <c r="A10" i="2"/>
  <c r="B10" i="2"/>
  <c r="C10" i="2"/>
  <c r="D10" i="2"/>
  <c r="E10" i="2"/>
  <c r="F10" i="2"/>
  <c r="A11" i="2"/>
  <c r="B11" i="2"/>
  <c r="C11" i="2"/>
  <c r="D11" i="2"/>
  <c r="E11" i="2"/>
  <c r="F11" i="2"/>
  <c r="A12" i="2"/>
  <c r="B12" i="2"/>
  <c r="C12" i="2"/>
  <c r="D12" i="2"/>
  <c r="E12" i="2"/>
  <c r="F12" i="2"/>
  <c r="A13" i="2"/>
  <c r="B13" i="2"/>
  <c r="C13" i="2"/>
  <c r="D13" i="2"/>
  <c r="E13" i="2"/>
  <c r="F13" i="2"/>
  <c r="A14" i="2"/>
  <c r="B14" i="2"/>
  <c r="C14" i="2"/>
  <c r="D14" i="2"/>
  <c r="E14" i="2"/>
  <c r="F14" i="2"/>
  <c r="A15" i="2"/>
  <c r="B15" i="2"/>
  <c r="C15" i="2"/>
  <c r="D15" i="2"/>
  <c r="E15" i="2"/>
  <c r="F15" i="2"/>
  <c r="A16" i="2"/>
  <c r="B16" i="2"/>
  <c r="C16" i="2"/>
  <c r="D16" i="2"/>
  <c r="E16" i="2"/>
  <c r="F16" i="2"/>
  <c r="A22" i="19" l="1"/>
  <c r="A4" i="19"/>
  <c r="B16" i="10"/>
  <c r="F8" i="6"/>
  <c r="G4" i="10"/>
  <c r="H3" i="13"/>
  <c r="C16" i="10"/>
  <c r="B1" i="1"/>
  <c r="A17" i="5" s="1"/>
  <c r="G3" i="5"/>
  <c r="G3" i="13"/>
  <c r="D17" i="17"/>
  <c r="C8" i="6"/>
  <c r="E8" i="6"/>
  <c r="H3" i="5"/>
  <c r="E17" i="17"/>
  <c r="C17" i="17"/>
  <c r="C1" i="1"/>
  <c r="E16" i="10"/>
  <c r="C17" i="10"/>
  <c r="H5" i="10"/>
  <c r="G4" i="13"/>
  <c r="H3" i="17"/>
  <c r="D17" i="10"/>
  <c r="A1" i="10"/>
  <c r="E16" i="13"/>
  <c r="B8" i="6"/>
  <c r="D16" i="10"/>
  <c r="A1" i="17"/>
  <c r="E16" i="17"/>
  <c r="B17" i="17"/>
  <c r="C16" i="17"/>
  <c r="B16" i="17"/>
  <c r="F17" i="17"/>
  <c r="D16" i="17"/>
  <c r="B17" i="13"/>
  <c r="C16" i="13"/>
  <c r="H4" i="13"/>
  <c r="H5" i="13"/>
  <c r="A13" i="19" s="1"/>
  <c r="C17" i="13"/>
  <c r="E17" i="13"/>
  <c r="D17" i="13"/>
  <c r="B16" i="13"/>
  <c r="F17" i="13"/>
  <c r="D16" i="13"/>
  <c r="H4" i="10"/>
  <c r="G5" i="10"/>
  <c r="B17" i="10"/>
  <c r="E17" i="10"/>
  <c r="F17" i="10"/>
  <c r="H3" i="10"/>
  <c r="A1" i="7"/>
  <c r="D8" i="6"/>
  <c r="H17" i="10" l="1"/>
  <c r="A9" i="19"/>
  <c r="A8" i="19"/>
  <c r="A11" i="19"/>
  <c r="A18" i="19"/>
  <c r="A1" i="19"/>
  <c r="A3" i="19"/>
  <c r="A2" i="21"/>
  <c r="A23" i="19"/>
  <c r="A17" i="13"/>
  <c r="A17" i="17"/>
  <c r="A17" i="10"/>
  <c r="G17" i="13"/>
  <c r="A1" i="6"/>
  <c r="A27" i="19"/>
  <c r="A2" i="18"/>
  <c r="A1" i="18"/>
  <c r="A3" i="7"/>
  <c r="A2" i="15"/>
  <c r="A6" i="19"/>
  <c r="H17" i="13"/>
  <c r="G17" i="10"/>
  <c r="A15" i="19"/>
</calcChain>
</file>

<file path=xl/sharedStrings.xml><?xml version="1.0" encoding="utf-8"?>
<sst xmlns="http://schemas.openxmlformats.org/spreadsheetml/2006/main" count="439" uniqueCount="165">
  <si>
    <t>Postback: False</t>
  </si>
  <si>
    <t>intCurrentYear: 2016</t>
  </si>
  <si>
    <t>Report Month:</t>
  </si>
  <si>
    <t>Report Year:</t>
  </si>
  <si>
    <t>Time Period</t>
  </si>
  <si>
    <t>Network</t>
  </si>
  <si>
    <t>Low-cost</t>
  </si>
  <si>
    <t>Regional</t>
  </si>
  <si>
    <t>Other</t>
  </si>
  <si>
    <t>All</t>
  </si>
  <si>
    <t>Feb 2015 - Feb 2016</t>
  </si>
  <si>
    <t>Mar 2015 - Mar 2016</t>
  </si>
  <si>
    <t>Apr 2015 - Apr 2016</t>
  </si>
  <si>
    <t>May 2015 - May 2016</t>
  </si>
  <si>
    <t>Jun 2015 - Jun 2016</t>
  </si>
  <si>
    <t>Feb 2016 - Mar 2016</t>
  </si>
  <si>
    <t>Mar 2016 - Apr 2016</t>
  </si>
  <si>
    <t>Apr 2016 - May 2016</t>
  </si>
  <si>
    <t>May 2016 - Jun 2016</t>
  </si>
  <si>
    <t>Month</t>
  </si>
  <si>
    <t>January</t>
  </si>
  <si>
    <t>February</t>
  </si>
  <si>
    <t>March</t>
  </si>
  <si>
    <t>April</t>
  </si>
  <si>
    <t>May</t>
  </si>
  <si>
    <t>June</t>
  </si>
  <si>
    <t>July</t>
  </si>
  <si>
    <t>August</t>
  </si>
  <si>
    <t>September</t>
  </si>
  <si>
    <t>October</t>
  </si>
  <si>
    <t>November</t>
  </si>
  <si>
    <t>December</t>
  </si>
  <si>
    <t>Month_Name</t>
  </si>
  <si>
    <t>Year</t>
  </si>
  <si>
    <t>Rank</t>
  </si>
  <si>
    <t>Airline</t>
  </si>
  <si>
    <t>Total FTE Employees</t>
  </si>
  <si>
    <t>American Airlines Inc.</t>
  </si>
  <si>
    <t>Delta Air Lines Inc.</t>
  </si>
  <si>
    <t>United Air Lines Inc.</t>
  </si>
  <si>
    <t>Southwest Airlines Co.</t>
  </si>
  <si>
    <t>JetBlue Airways</t>
  </si>
  <si>
    <t>US Airways Inc.</t>
  </si>
  <si>
    <t>Alaska Airlines Inc.</t>
  </si>
  <si>
    <t>SkyWest Airlines Inc.</t>
  </si>
  <si>
    <t>Envoy Air</t>
  </si>
  <si>
    <t>ExpressJet Airlines Inc.</t>
  </si>
  <si>
    <t>Hawaiian Airlines Inc.</t>
  </si>
  <si>
    <t>AA/US Combined</t>
  </si>
  <si>
    <t>Allegiant Air</t>
  </si>
  <si>
    <t>Frontier Airlines Inc.</t>
  </si>
  <si>
    <t>Spirit Air Lines</t>
  </si>
  <si>
    <t>Virgin America</t>
  </si>
  <si>
    <t>S5/RP Combined</t>
  </si>
  <si>
    <t>Chautauqua Airlines Inc.</t>
  </si>
  <si>
    <t>Executive Airlines</t>
  </si>
  <si>
    <t>Shuttle America Corp.</t>
  </si>
  <si>
    <t>Air Wisconsin Airlines Corp</t>
  </si>
  <si>
    <t>Compass Airlines</t>
  </si>
  <si>
    <t>Endeavor Air Inc.</t>
  </si>
  <si>
    <t>GoJet Airlines LLC d/b/a United Express</t>
  </si>
  <si>
    <t>Horizon Air</t>
  </si>
  <si>
    <t>Mesa Airlines Inc.</t>
  </si>
  <si>
    <t>PSA Airlines Inc.</t>
  </si>
  <si>
    <t>Republic Airlines</t>
  </si>
  <si>
    <t>Table 1: Yearly Change in Scheduled Passenger Airline Full-time Equivalent Employees* by Airline Group</t>
  </si>
  <si>
    <t>Most recent 13 months - percent change from same month of the previous year</t>
  </si>
  <si>
    <t>Network Airlines</t>
  </si>
  <si>
    <t>Low-cost Airlines</t>
  </si>
  <si>
    <t>Regional Airlines</t>
  </si>
  <si>
    <t>All Passenger Airlines **</t>
  </si>
  <si>
    <t>Source: Bureau of Transportation Statistics</t>
  </si>
  <si>
    <t>* Full-time Equivalent Employee (FTE) calculations count two part-time employees as one full-time employee.</t>
  </si>
  <si>
    <t>** Includes network, low-cost, regional and other carriers. Other Carriers generally operate within specific niche markets. They are: Hawaiian Airlines, Sun Country Airlines and Island Air Hawaii.</t>
  </si>
  <si>
    <t>Note: Percent changes based on numbers prior to rounding.</t>
  </si>
  <si>
    <t>Note: See Table 2 for all passenger airlines, Table 7 for Network, Table 10 for Low-Cost and Table 13 for Regional.</t>
  </si>
  <si>
    <t>Other Airlines</t>
  </si>
  <si>
    <t>Table 1A: Monthly Change in Scheduled Passenger Airline Full-time Equivalent Employees* by Airline Group</t>
  </si>
  <si>
    <t>Percent change in FTEs from the previous month</t>
  </si>
  <si>
    <t>Table 2: Change from Previous Year in Scheduled Passenger Airline* Full-time Equivalent Employees**</t>
  </si>
  <si>
    <t>Percent change compared to same month the previous year</t>
  </si>
  <si>
    <t>* Includes network, low-cost, regional and other carriers.</t>
  </si>
  <si>
    <t>** Full-time Equivalent Employee (FTE) calculations count two part-time employees as one full-time employee.</t>
  </si>
  <si>
    <t>Percent Change</t>
  </si>
  <si>
    <t>12 - Month Average</t>
  </si>
  <si>
    <t>1a</t>
  </si>
  <si>
    <t>All Passenger Airlines**</t>
  </si>
  <si>
    <t>** Includes network, low-cost, regional and other carriers.</t>
  </si>
  <si>
    <t>Ranked by Number of Full-Time Equivalent Employees*</t>
  </si>
  <si>
    <t>** See Table 9 for Network, Table 12 for Low-Cost and Table 15 for Regional.</t>
  </si>
  <si>
    <t>Table 7: Network Airline Year-to-Year Change in Full-time Equivalent Employees* from the Previous Year</t>
  </si>
  <si>
    <t>Percent change compared to same month of the previous year</t>
  </si>
  <si>
    <t>Total</t>
  </si>
  <si>
    <t>N/A</t>
  </si>
  <si>
    <t>** American Airlines and US Airways merged and began reporting combined numbers in July 2015.</t>
  </si>
  <si>
    <t>Table 10: Low-Cost Airline Year-to-Year Change in Full-time Equivalent Employees* from the Previous Year</t>
  </si>
  <si>
    <t>Note: Percent changes and averages based on numbers prior to rounding.</t>
  </si>
  <si>
    <t>Table 13: Regional Airline Year-to-Year Change in Full-time Equivalent Employees* from the Previous Year</t>
  </si>
  <si>
    <t># Effective July 2012 Chautauqua Airlines began reporting employment data. Chautauqua did not qualify for monthly reporting prior to July 2012 because it did not operate aircraft with more than 60 seats. Effective the end of December 2014, Shuttle America and Chautauqua combined operations and Chautauqua ceased operating.</t>
  </si>
  <si>
    <t>## Effective the end of March 2013, Executive Airlines ceased operations.</t>
  </si>
  <si>
    <t>N/A: Carriers did not meet the standard for filing, was no longer operating, merged with another operating carrier or failed to file. See previous notes.</t>
  </si>
  <si>
    <t>Airline Mergers: Airlines involved in mergers typically begin joint reporting following U.S. Department of Transportation approval and issuance of a single economic certificate. American and US Airways began reporting jointly with July 2015 employment numbers. The airlines announced the merger in January 2013.</t>
  </si>
  <si>
    <t>Reporting Notes</t>
  </si>
  <si>
    <t>Airlines that operate at least one aircraft that has more than 60 seats or the capacity to carry a payload of passengers, cargo and fuel weighing more than 18,000 pounds must report monthly employment statistics.</t>
  </si>
  <si>
    <t>The “Other Carrier” category generally reflects those airlines that operate within specific niche markets such as the Hawaiian Islands served by Hawaiian Airlines and Island Air Hawaii. </t>
  </si>
  <si>
    <t>Low-cost airlines operate under a low-cost business model, with infrastructure and aircraft operating costs below the overall industry average.</t>
  </si>
  <si>
    <t>Regional carriers typically provide service from small cities, using primarily regional jets to support the network carriers’ hub and spoke systems.</t>
  </si>
  <si>
    <t>Jul 2015 - Jul 2016</t>
  </si>
  <si>
    <t>Jun 2016 - Jul 2016</t>
  </si>
  <si>
    <t>Aug 2015 - Aug 2016</t>
  </si>
  <si>
    <t>Jul 2016 - Aug 2016</t>
  </si>
  <si>
    <t>Sep 2015 - Sep 2016</t>
  </si>
  <si>
    <t>Aug 2016 - Sep 2016</t>
  </si>
  <si>
    <t>Oct 2015 - Oct 2016</t>
  </si>
  <si>
    <t>Sep 2016 - Oct 2016</t>
  </si>
  <si>
    <t>Nov 2015 - Nov 2016</t>
  </si>
  <si>
    <t>Oct 2016 - Nov 2016</t>
  </si>
  <si>
    <t>intCurrentMonth: 11</t>
  </si>
  <si>
    <t>Dec 2015 - Dec 2016</t>
  </si>
  <si>
    <t>Nov 2016 - Dec 2016</t>
  </si>
  <si>
    <t>unchanged</t>
  </si>
  <si>
    <t>Dec 2016 - Jan 2017</t>
  </si>
  <si>
    <t>Jan 2016 - Jan 2017</t>
  </si>
  <si>
    <t>YX/S5/RP Combined</t>
  </si>
  <si>
    <t>Southwest Airlines Co., JetBlue Airways, Spirit Air Lines, Allegiant Air, Frontier Airlines Inc. and Virgin America increased FTEs from January 2016 (Table 12).</t>
  </si>
  <si>
    <t>Feb 2016 - Feb 2017</t>
  </si>
  <si>
    <t>Jan 2017 - Feb 2017</t>
  </si>
  <si>
    <t>Carrier Group</t>
  </si>
  <si>
    <t>Top 10 Airlines February 2016</t>
  </si>
  <si>
    <t>Data are compiled from monthly reports filed with BTS by commercial air carriers as of April 11, 2017. Additional airline employment data and previous press releases can be found on the BTS website. BTS has scheduled release of March 2017 passenger airline employment data for May 9, 2017.  </t>
  </si>
  <si>
    <t>American</t>
  </si>
  <si>
    <t>Executive Airlines##</t>
  </si>
  <si>
    <t>SkyWest Airlines</t>
  </si>
  <si>
    <t xml:space="preserve">JetBlue </t>
  </si>
  <si>
    <t xml:space="preserve">Southwest </t>
  </si>
  <si>
    <t xml:space="preserve">Spirit </t>
  </si>
  <si>
    <t xml:space="preserve">SkyWest </t>
  </si>
  <si>
    <t xml:space="preserve">ExpressJet </t>
  </si>
  <si>
    <t xml:space="preserve">American </t>
  </si>
  <si>
    <t xml:space="preserve">United </t>
  </si>
  <si>
    <t>Delta</t>
  </si>
  <si>
    <t>Alaska</t>
  </si>
  <si>
    <t>United</t>
  </si>
  <si>
    <t xml:space="preserve">Delta </t>
  </si>
  <si>
    <t>Southwest</t>
  </si>
  <si>
    <t xml:space="preserve">Alaska </t>
  </si>
  <si>
    <t xml:space="preserve">Envoy </t>
  </si>
  <si>
    <t xml:space="preserve">Hawaiian </t>
  </si>
  <si>
    <t>2013 - 2017</t>
  </si>
  <si>
    <t>2016 - 2017</t>
  </si>
  <si>
    <t xml:space="preserve">American  </t>
  </si>
  <si>
    <t xml:space="preserve">Allegiant </t>
  </si>
  <si>
    <t xml:space="preserve">Frontier </t>
  </si>
  <si>
    <t xml:space="preserve">Virgin </t>
  </si>
  <si>
    <t>Republic#</t>
  </si>
  <si>
    <t>Shuttle America#</t>
  </si>
  <si>
    <t>Chautauqua#</t>
  </si>
  <si>
    <t xml:space="preserve">Endeavor  </t>
  </si>
  <si>
    <t>Horizon</t>
  </si>
  <si>
    <t>Mesa</t>
  </si>
  <si>
    <t xml:space="preserve">PSA </t>
  </si>
  <si>
    <t>Compass</t>
  </si>
  <si>
    <t xml:space="preserve">Air Wisconsin </t>
  </si>
  <si>
    <t xml:space="preserve">GoJet </t>
  </si>
  <si>
    <t>Table 6: Top 10 Airlines, February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</si>
</sst>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0.0"/>
    <numFmt numFmtId="165" formatCode="_(* #,##0.0_);_(* \(#,##0.0\);_(* &quot;-&quot;??_);_(@_)"/>
    <numFmt numFmtId="166" formatCode="_(* #,##0_);_(* \(#,##0\);_(* &quot;-&quot;??_);_(@_)"/>
    <numFmt numFmtId="167" formatCode="#,##0.0_);\(#,##0.0\)"/>
    <numFmt numFmtId="168" formatCode="0.0%"/>
    <numFmt numFmtId="169" formatCode="#,##0.0"/>
    <numFmt numFmtId="170" formatCode="_(* #,##0.000_);_(* \(#,##0.000\);_(*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11"/>
      <name val="Calibri"/>
      <family val="2"/>
      <scheme val="minor"/>
    </font>
    <font>
      <b/>
      <sz val="11"/>
      <name val="Calibri"/>
      <family val="2"/>
      <scheme val="minor"/>
    </font>
    <font>
      <sz val="9"/>
      <name val="Calibri"/>
      <family val="2"/>
      <scheme val="minor"/>
    </font>
    <font>
      <sz val="11"/>
      <color theme="1"/>
      <name val="Times New Roman"/>
      <family val="1"/>
    </font>
    <font>
      <b/>
      <sz val="11"/>
      <color theme="1"/>
      <name val="Times New Roman"/>
      <family val="1"/>
    </font>
    <font>
      <sz val="11"/>
      <color rgb="FFFF0000"/>
      <name val="Calibri"/>
      <family val="2"/>
      <scheme val="minor"/>
    </font>
  </fonts>
  <fills count="3">
    <fill>
      <patternFill patternType="none"/>
    </fill>
    <fill>
      <patternFill patternType="gray125"/>
    </fill>
    <fill>
      <patternFill patternType="solid">
        <fgColor rgb="FF92D050"/>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89">
    <xf numFmtId="0" fontId="0" fillId="0" borderId="0" xfId="0"/>
    <xf numFmtId="0" fontId="0" fillId="0" borderId="1" xfId="0" applyBorder="1" applyAlignment="1">
      <alignment vertical="center" wrapText="1"/>
    </xf>
    <xf numFmtId="0" fontId="2" fillId="0" borderId="0" xfId="0" applyFont="1"/>
    <xf numFmtId="0" fontId="2" fillId="0" borderId="0" xfId="0" applyFont="1" applyAlignment="1">
      <alignment horizontal="center" vertical="center" wrapText="1"/>
    </xf>
    <xf numFmtId="0" fontId="3" fillId="0" borderId="0" xfId="0" applyFont="1"/>
    <xf numFmtId="0" fontId="0" fillId="0" borderId="0" xfId="0" applyAlignment="1">
      <alignment horizontal="left" indent="1"/>
    </xf>
    <xf numFmtId="0" fontId="2" fillId="0" borderId="0" xfId="0" applyFont="1" applyAlignment="1">
      <alignment horizontal="left" indent="1"/>
    </xf>
    <xf numFmtId="0" fontId="2" fillId="0" borderId="0" xfId="0" applyFont="1" applyAlignment="1">
      <alignment horizontal="center" vertical="center"/>
    </xf>
    <xf numFmtId="166" fontId="0" fillId="0" borderId="0" xfId="1" applyNumberFormat="1" applyFont="1" applyAlignment="1">
      <alignment horizontal="right" indent="1"/>
    </xf>
    <xf numFmtId="166" fontId="2" fillId="0" borderId="0" xfId="0" applyNumberFormat="1" applyFont="1" applyAlignment="1">
      <alignment horizontal="right" indent="1"/>
    </xf>
    <xf numFmtId="166" fontId="2" fillId="0" borderId="0" xfId="1" applyNumberFormat="1" applyFont="1" applyAlignment="1">
      <alignment horizontal="right" indent="1"/>
    </xf>
    <xf numFmtId="164" fontId="0" fillId="0" borderId="0" xfId="0" applyNumberFormat="1" applyAlignment="1">
      <alignment horizontal="right" indent="1"/>
    </xf>
    <xf numFmtId="164" fontId="0" fillId="0" borderId="0" xfId="0" applyNumberFormat="1" applyAlignment="1">
      <alignment horizontal="right" indent="2"/>
    </xf>
    <xf numFmtId="164" fontId="2" fillId="0" borderId="0" xfId="0" applyNumberFormat="1" applyFont="1" applyAlignment="1">
      <alignment horizontal="right" indent="2"/>
    </xf>
    <xf numFmtId="0" fontId="4" fillId="0" borderId="0" xfId="0" applyFont="1"/>
    <xf numFmtId="0" fontId="4" fillId="0" borderId="0" xfId="0" applyFont="1" applyAlignment="1">
      <alignment wrapText="1"/>
    </xf>
    <xf numFmtId="0" fontId="0" fillId="0" borderId="0" xfId="0" applyFont="1" applyAlignment="1">
      <alignment horizontal="left" indent="1"/>
    </xf>
    <xf numFmtId="166" fontId="1" fillId="0" borderId="0" xfId="1" applyNumberFormat="1" applyFont="1" applyAlignment="1">
      <alignment horizontal="right" indent="1"/>
    </xf>
    <xf numFmtId="0" fontId="0" fillId="0" borderId="0" xfId="0" applyFont="1"/>
    <xf numFmtId="0" fontId="0" fillId="0" borderId="0" xfId="0"/>
    <xf numFmtId="0" fontId="3" fillId="0" borderId="0" xfId="0" applyFont="1"/>
    <xf numFmtId="0" fontId="4" fillId="0" borderId="0" xfId="0" applyFont="1" applyFill="1" applyAlignment="1">
      <alignment wrapText="1"/>
    </xf>
    <xf numFmtId="0" fontId="4" fillId="0" borderId="0" xfId="0" applyFont="1" applyFill="1"/>
    <xf numFmtId="0" fontId="8" fillId="0" borderId="1" xfId="0" applyFont="1" applyBorder="1" applyAlignment="1">
      <alignment horizontal="center" vertical="center" wrapText="1"/>
    </xf>
    <xf numFmtId="0" fontId="7" fillId="0" borderId="1" xfId="0" applyFont="1" applyBorder="1" applyAlignment="1">
      <alignment vertical="center" wrapText="1"/>
    </xf>
    <xf numFmtId="0" fontId="0" fillId="0" borderId="5" xfId="0" applyBorder="1"/>
    <xf numFmtId="0" fontId="0" fillId="0" borderId="6" xfId="0" applyBorder="1"/>
    <xf numFmtId="0" fontId="0" fillId="0" borderId="7" xfId="0" applyBorder="1"/>
    <xf numFmtId="0" fontId="4" fillId="0" borderId="0" xfId="0" applyFont="1" applyBorder="1"/>
    <xf numFmtId="166" fontId="4" fillId="0" borderId="0" xfId="1" applyNumberFormat="1" applyFont="1" applyBorder="1" applyAlignment="1">
      <alignment horizontal="right" indent="1"/>
    </xf>
    <xf numFmtId="0" fontId="7" fillId="0" borderId="0" xfId="0" applyFont="1" applyBorder="1" applyAlignment="1">
      <alignment vertical="center" wrapText="1"/>
    </xf>
    <xf numFmtId="164" fontId="4" fillId="0" borderId="0" xfId="0" applyNumberFormat="1" applyFont="1" applyFill="1" applyBorder="1" applyAlignment="1">
      <alignment horizontal="right" indent="1"/>
    </xf>
    <xf numFmtId="0" fontId="4" fillId="2" borderId="0" xfId="0" applyFont="1" applyFill="1"/>
    <xf numFmtId="0" fontId="4" fillId="2" borderId="0" xfId="0" applyFont="1" applyFill="1" applyAlignment="1">
      <alignment wrapText="1"/>
    </xf>
    <xf numFmtId="166" fontId="0" fillId="0" borderId="0" xfId="1" applyNumberFormat="1" applyFont="1"/>
    <xf numFmtId="170" fontId="0" fillId="0" borderId="0" xfId="0" applyNumberFormat="1"/>
    <xf numFmtId="0" fontId="5" fillId="0" borderId="0" xfId="0" applyFont="1" applyBorder="1" applyAlignment="1">
      <alignment vertical="center" wrapText="1"/>
    </xf>
    <xf numFmtId="0" fontId="4" fillId="0" borderId="0" xfId="0" applyFont="1" applyBorder="1" applyAlignment="1">
      <alignment horizontal="left" vertical="center" wrapText="1" indent="2"/>
    </xf>
    <xf numFmtId="0" fontId="9" fillId="0" borderId="0" xfId="0" applyFont="1" applyFill="1"/>
    <xf numFmtId="0" fontId="2" fillId="0" borderId="0" xfId="0" applyFont="1" applyAlignment="1">
      <alignment horizontal="center"/>
    </xf>
    <xf numFmtId="0" fontId="2" fillId="0" borderId="0" xfId="0" applyFont="1" applyAlignment="1">
      <alignment horizontal="center"/>
    </xf>
    <xf numFmtId="0" fontId="2" fillId="0" borderId="0" xfId="0" applyFont="1" applyAlignment="1">
      <alignment horizontal="center" wrapText="1"/>
    </xf>
    <xf numFmtId="164" fontId="0" fillId="0" borderId="0" xfId="0" applyNumberFormat="1"/>
    <xf numFmtId="164" fontId="0" fillId="0" borderId="0" xfId="0" applyNumberFormat="1" applyAlignment="1">
      <alignment horizontal="center"/>
    </xf>
    <xf numFmtId="164" fontId="0" fillId="0" borderId="0" xfId="0" applyNumberFormat="1" applyAlignment="1">
      <alignment horizontal="right"/>
    </xf>
    <xf numFmtId="0" fontId="2" fillId="0" borderId="0" xfId="0" applyFont="1" applyAlignment="1">
      <alignment horizontal="left" vertical="center" wrapText="1"/>
    </xf>
    <xf numFmtId="0" fontId="0" fillId="0" borderId="0" xfId="0" applyAlignment="1">
      <alignment horizontal="left"/>
    </xf>
    <xf numFmtId="0" fontId="0" fillId="0" borderId="0" xfId="0" applyAlignment="1"/>
    <xf numFmtId="0" fontId="3" fillId="0" borderId="0" xfId="0" applyFont="1" applyAlignment="1">
      <alignment vertical="top" wrapText="1"/>
    </xf>
    <xf numFmtId="168" fontId="0" fillId="0" borderId="0" xfId="2" applyNumberFormat="1" applyFont="1"/>
    <xf numFmtId="164" fontId="4" fillId="0" borderId="0" xfId="0" applyNumberFormat="1" applyFont="1" applyBorder="1"/>
    <xf numFmtId="166" fontId="4" fillId="0" borderId="0" xfId="1" applyNumberFormat="1" applyFont="1" applyBorder="1"/>
    <xf numFmtId="0" fontId="0" fillId="0" borderId="0" xfId="0" applyFill="1"/>
    <xf numFmtId="0" fontId="3" fillId="0" borderId="0" xfId="0" applyFont="1" applyFill="1"/>
    <xf numFmtId="0" fontId="2" fillId="0" borderId="0" xfId="0" applyFont="1" applyFill="1" applyAlignment="1">
      <alignment horizontal="left" indent="1"/>
    </xf>
    <xf numFmtId="166" fontId="0" fillId="0" borderId="0" xfId="1" applyNumberFormat="1" applyFont="1" applyFill="1" applyAlignment="1">
      <alignment horizontal="right" indent="1"/>
    </xf>
    <xf numFmtId="0" fontId="0" fillId="0" borderId="0" xfId="0" applyAlignment="1">
      <alignment horizontal="left"/>
    </xf>
    <xf numFmtId="0" fontId="2" fillId="0" borderId="0" xfId="0" applyFont="1" applyAlignment="1">
      <alignment horizontal="center"/>
    </xf>
    <xf numFmtId="0" fontId="2" fillId="0" borderId="0" xfId="0" applyFont="1" applyAlignment="1">
      <alignment horizontal="left"/>
    </xf>
    <xf numFmtId="0" fontId="3" fillId="0" borderId="0" xfId="0" applyFont="1" applyAlignment="1">
      <alignment wrapText="1"/>
    </xf>
    <xf numFmtId="0" fontId="2" fillId="0" borderId="0" xfId="0" applyFont="1" applyAlignment="1">
      <alignment horizontal="center"/>
    </xf>
    <xf numFmtId="0" fontId="3" fillId="0" borderId="0" xfId="0" applyFont="1" applyAlignment="1">
      <alignment wrapText="1"/>
    </xf>
    <xf numFmtId="0" fontId="0" fillId="0" borderId="8" xfId="0" applyBorder="1" applyAlignment="1">
      <alignment horizontal="right"/>
    </xf>
    <xf numFmtId="164" fontId="2" fillId="0" borderId="8" xfId="0" applyNumberFormat="1" applyFont="1" applyBorder="1" applyAlignment="1">
      <alignment horizontal="right" indent="2"/>
    </xf>
    <xf numFmtId="0" fontId="2" fillId="0" borderId="8" xfId="0" applyFont="1" applyBorder="1" applyAlignment="1">
      <alignment horizontal="left" indent="1"/>
    </xf>
    <xf numFmtId="164" fontId="2" fillId="0" borderId="8" xfId="0" applyNumberFormat="1" applyFont="1" applyBorder="1" applyAlignment="1">
      <alignment horizontal="center"/>
    </xf>
    <xf numFmtId="0" fontId="2" fillId="0" borderId="8" xfId="0" applyFont="1" applyBorder="1" applyAlignment="1">
      <alignment horizontal="center" vertical="center" wrapText="1"/>
    </xf>
    <xf numFmtId="0" fontId="3" fillId="0" borderId="0" xfId="0" applyFont="1" applyAlignment="1">
      <alignment vertical="center" wrapText="1"/>
    </xf>
    <xf numFmtId="166" fontId="4" fillId="0" borderId="0" xfId="1" applyNumberFormat="1" applyFont="1" applyFill="1" applyBorder="1" applyAlignment="1">
      <alignment horizontal="right" indent="1"/>
    </xf>
    <xf numFmtId="0" fontId="4" fillId="0" borderId="8" xfId="0" applyFont="1" applyBorder="1"/>
    <xf numFmtId="0" fontId="5" fillId="0" borderId="8" xfId="0" applyFont="1" applyFill="1" applyBorder="1" applyAlignment="1">
      <alignment horizontal="left"/>
    </xf>
    <xf numFmtId="0" fontId="5" fillId="0" borderId="8" xfId="0" applyFont="1" applyBorder="1" applyAlignment="1">
      <alignment horizontal="center" vertical="center"/>
    </xf>
    <xf numFmtId="0" fontId="0" fillId="0" borderId="8" xfId="0" applyBorder="1"/>
    <xf numFmtId="0" fontId="2" fillId="0" borderId="8" xfId="0" applyFont="1" applyBorder="1" applyAlignment="1">
      <alignment horizontal="center" vertical="center"/>
    </xf>
    <xf numFmtId="0" fontId="0" fillId="0" borderId="8" xfId="0" applyBorder="1" applyAlignment="1">
      <alignment horizontal="left" indent="1"/>
    </xf>
    <xf numFmtId="0" fontId="2" fillId="0" borderId="8" xfId="0" applyFont="1" applyBorder="1" applyAlignment="1">
      <alignment horizontal="right"/>
    </xf>
    <xf numFmtId="0" fontId="2" fillId="0" borderId="8" xfId="0" applyFont="1" applyBorder="1" applyAlignment="1">
      <alignment horizontal="left" wrapText="1" indent="1"/>
    </xf>
    <xf numFmtId="168" fontId="2" fillId="0" borderId="8" xfId="2" applyNumberFormat="1" applyFont="1" applyBorder="1" applyAlignment="1">
      <alignment horizontal="right" indent="1"/>
    </xf>
    <xf numFmtId="0" fontId="0" fillId="0" borderId="0" xfId="0" applyAlignment="1">
      <alignment horizontal="center"/>
    </xf>
    <xf numFmtId="0" fontId="2" fillId="0" borderId="8" xfId="0" applyFont="1" applyBorder="1" applyAlignment="1">
      <alignment horizontal="center"/>
    </xf>
    <xf numFmtId="0" fontId="2" fillId="0" borderId="8" xfId="0" applyFont="1" applyBorder="1" applyAlignment="1">
      <alignment horizontal="center" wrapText="1"/>
    </xf>
    <xf numFmtId="166" fontId="2" fillId="0" borderId="8" xfId="0" applyNumberFormat="1" applyFont="1" applyBorder="1"/>
    <xf numFmtId="0" fontId="2" fillId="0" borderId="8" xfId="0" applyFont="1" applyBorder="1"/>
    <xf numFmtId="0" fontId="6" fillId="0" borderId="0" xfId="0" applyFont="1"/>
    <xf numFmtId="166" fontId="4" fillId="0" borderId="0" xfId="1" applyNumberFormat="1" applyFont="1" applyAlignment="1">
      <alignment horizontal="right" indent="1"/>
    </xf>
    <xf numFmtId="164" fontId="4" fillId="0" borderId="0" xfId="0" applyNumberFormat="1" applyFont="1"/>
    <xf numFmtId="166" fontId="5" fillId="0" borderId="8" xfId="1" applyNumberFormat="1" applyFont="1" applyBorder="1" applyAlignment="1">
      <alignment horizontal="right" indent="1"/>
    </xf>
    <xf numFmtId="0" fontId="4" fillId="0" borderId="0" xfId="0" applyFont="1" applyAlignment="1">
      <alignment horizontal="left"/>
    </xf>
    <xf numFmtId="0" fontId="5" fillId="0" borderId="8" xfId="0" applyFont="1" applyBorder="1" applyAlignment="1">
      <alignment horizontal="left"/>
    </xf>
    <xf numFmtId="0" fontId="2" fillId="0" borderId="8" xfId="0" applyFont="1" applyFill="1" applyBorder="1" applyAlignment="1">
      <alignment horizontal="center" vertical="center"/>
    </xf>
    <xf numFmtId="0" fontId="0" fillId="0" borderId="8" xfId="0" applyFill="1" applyBorder="1"/>
    <xf numFmtId="0" fontId="2" fillId="0" borderId="8" xfId="0" applyFont="1" applyFill="1" applyBorder="1" applyAlignment="1">
      <alignment horizontal="left" indent="1"/>
    </xf>
    <xf numFmtId="166" fontId="2" fillId="0" borderId="8" xfId="1" applyNumberFormat="1" applyFont="1" applyFill="1" applyBorder="1" applyAlignment="1">
      <alignment horizontal="right" indent="1"/>
    </xf>
    <xf numFmtId="0" fontId="3" fillId="0" borderId="8" xfId="0" applyFont="1" applyBorder="1"/>
    <xf numFmtId="0" fontId="3" fillId="0" borderId="0" xfId="0" applyFont="1" applyAlignment="1">
      <alignment horizontal="left"/>
    </xf>
    <xf numFmtId="0" fontId="0" fillId="0" borderId="8" xfId="0" applyFont="1" applyFill="1" applyBorder="1" applyAlignment="1">
      <alignment horizontal="left" indent="1"/>
    </xf>
    <xf numFmtId="164" fontId="0" fillId="0" borderId="0" xfId="0" applyNumberFormat="1" applyFont="1" applyAlignment="1">
      <alignment horizontal="center"/>
    </xf>
    <xf numFmtId="164" fontId="2" fillId="0" borderId="0" xfId="0" applyNumberFormat="1" applyFont="1" applyAlignment="1">
      <alignment horizontal="center"/>
    </xf>
    <xf numFmtId="164" fontId="0" fillId="0" borderId="8" xfId="0" applyNumberFormat="1" applyBorder="1" applyAlignment="1">
      <alignment horizontal="center"/>
    </xf>
    <xf numFmtId="166" fontId="1" fillId="0" borderId="0" xfId="1" applyNumberFormat="1" applyFont="1" applyAlignment="1">
      <alignment horizontal="center"/>
    </xf>
    <xf numFmtId="166" fontId="2" fillId="0" borderId="0" xfId="0" applyNumberFormat="1" applyFont="1" applyAlignment="1">
      <alignment horizontal="center"/>
    </xf>
    <xf numFmtId="166" fontId="2" fillId="0" borderId="0" xfId="1" applyNumberFormat="1" applyFont="1" applyAlignment="1">
      <alignment horizontal="center"/>
    </xf>
    <xf numFmtId="166" fontId="2" fillId="0" borderId="8" xfId="0" applyNumberFormat="1" applyFont="1" applyBorder="1" applyAlignment="1">
      <alignment horizontal="center"/>
    </xf>
    <xf numFmtId="166" fontId="2" fillId="0" borderId="0" xfId="1" applyNumberFormat="1" applyFont="1" applyAlignment="1">
      <alignment horizontal="right"/>
    </xf>
    <xf numFmtId="166" fontId="1" fillId="0" borderId="0" xfId="1" applyNumberFormat="1" applyFont="1" applyAlignment="1">
      <alignment horizontal="right" vertical="center"/>
    </xf>
    <xf numFmtId="166" fontId="1" fillId="0" borderId="0" xfId="1" applyNumberFormat="1" applyFont="1" applyAlignment="1">
      <alignment horizontal="right"/>
    </xf>
    <xf numFmtId="166" fontId="2" fillId="0" borderId="0" xfId="1" applyNumberFormat="1" applyFont="1" applyAlignment="1">
      <alignment horizontal="right" vertical="center"/>
    </xf>
    <xf numFmtId="166" fontId="2" fillId="0" borderId="8" xfId="1" applyNumberFormat="1" applyFont="1" applyBorder="1" applyAlignment="1">
      <alignment horizontal="right" vertical="center"/>
    </xf>
    <xf numFmtId="166" fontId="2" fillId="0" borderId="8" xfId="1" applyNumberFormat="1" applyFont="1" applyBorder="1" applyAlignment="1">
      <alignment horizontal="right"/>
    </xf>
    <xf numFmtId="166" fontId="0" fillId="0" borderId="0" xfId="1" applyNumberFormat="1" applyFont="1" applyAlignment="1">
      <alignment horizontal="right"/>
    </xf>
    <xf numFmtId="9" fontId="2" fillId="0" borderId="8" xfId="2" applyNumberFormat="1" applyFont="1" applyBorder="1" applyAlignment="1">
      <alignment horizontal="right"/>
    </xf>
    <xf numFmtId="166" fontId="0" fillId="0" borderId="0" xfId="1" applyNumberFormat="1" applyFont="1" applyAlignment="1">
      <alignment horizontal="right" indent="2"/>
    </xf>
    <xf numFmtId="166" fontId="0" fillId="0" borderId="0" xfId="1" applyNumberFormat="1" applyFont="1" applyAlignment="1">
      <alignment horizontal="center"/>
    </xf>
    <xf numFmtId="166" fontId="0" fillId="0" borderId="8" xfId="1" applyNumberFormat="1" applyFont="1" applyBorder="1" applyAlignment="1">
      <alignment horizontal="right" indent="2"/>
    </xf>
    <xf numFmtId="0" fontId="0" fillId="0" borderId="0" xfId="0" applyFont="1" applyAlignment="1">
      <alignment horizontal="center"/>
    </xf>
    <xf numFmtId="165" fontId="0" fillId="0" borderId="0" xfId="0" applyNumberFormat="1" applyAlignment="1">
      <alignment horizontal="center"/>
    </xf>
    <xf numFmtId="165" fontId="0" fillId="0" borderId="0" xfId="0" applyNumberFormat="1" applyFont="1" applyAlignment="1">
      <alignment horizontal="center"/>
    </xf>
    <xf numFmtId="167" fontId="2" fillId="0" borderId="8" xfId="0" applyNumberFormat="1" applyFont="1" applyBorder="1" applyAlignment="1">
      <alignment horizontal="center"/>
    </xf>
    <xf numFmtId="164" fontId="0" fillId="0" borderId="0" xfId="0" applyNumberFormat="1" applyFont="1" applyAlignment="1">
      <alignment horizontal="right" indent="2"/>
    </xf>
    <xf numFmtId="164" fontId="2" fillId="0" borderId="0" xfId="1" applyNumberFormat="1" applyFont="1" applyAlignment="1">
      <alignment horizontal="right" indent="2"/>
    </xf>
    <xf numFmtId="164" fontId="2" fillId="0" borderId="0" xfId="1" applyNumberFormat="1" applyFont="1" applyAlignment="1">
      <alignment horizontal="center"/>
    </xf>
    <xf numFmtId="164" fontId="4" fillId="0" borderId="0" xfId="0" applyNumberFormat="1" applyFont="1" applyAlignment="1">
      <alignment horizontal="right" indent="3"/>
    </xf>
    <xf numFmtId="167" fontId="4" fillId="0" borderId="0" xfId="1" applyNumberFormat="1" applyFont="1" applyBorder="1" applyAlignment="1">
      <alignment horizontal="right" vertical="center" wrapText="1" indent="3"/>
    </xf>
    <xf numFmtId="164" fontId="5" fillId="0" borderId="8" xfId="0" applyNumberFormat="1" applyFont="1" applyBorder="1" applyAlignment="1">
      <alignment horizontal="right" indent="3"/>
    </xf>
    <xf numFmtId="164" fontId="0" fillId="0" borderId="0" xfId="0" applyNumberFormat="1" applyAlignment="1"/>
    <xf numFmtId="164" fontId="0" fillId="0" borderId="0" xfId="0" applyNumberFormat="1" applyFont="1" applyAlignment="1"/>
    <xf numFmtId="0" fontId="0" fillId="0" borderId="8" xfId="0" applyFont="1" applyBorder="1" applyAlignment="1">
      <alignment horizontal="left" indent="1"/>
    </xf>
    <xf numFmtId="164" fontId="0" fillId="0" borderId="8" xfId="0" applyNumberFormat="1" applyFont="1" applyBorder="1" applyAlignment="1"/>
    <xf numFmtId="164" fontId="0" fillId="0" borderId="8" xfId="0" applyNumberFormat="1" applyFont="1" applyBorder="1" applyAlignment="1">
      <alignment horizontal="center"/>
    </xf>
    <xf numFmtId="164" fontId="0" fillId="0" borderId="8" xfId="0" applyNumberFormat="1" applyFont="1" applyBorder="1" applyAlignment="1">
      <alignment horizontal="right" indent="2"/>
    </xf>
    <xf numFmtId="0" fontId="0" fillId="0" borderId="8" xfId="0" applyFont="1" applyBorder="1" applyAlignment="1">
      <alignment horizontal="center"/>
    </xf>
    <xf numFmtId="164" fontId="0" fillId="0" borderId="0" xfId="0" applyNumberFormat="1" applyFill="1" applyAlignment="1">
      <alignment horizontal="right" indent="3"/>
    </xf>
    <xf numFmtId="164" fontId="2" fillId="0" borderId="8" xfId="0" applyNumberFormat="1" applyFont="1" applyFill="1" applyBorder="1" applyAlignment="1">
      <alignment horizontal="right" indent="3"/>
    </xf>
    <xf numFmtId="164" fontId="0" fillId="0" borderId="8" xfId="0" applyNumberFormat="1" applyFont="1" applyFill="1" applyBorder="1" applyAlignment="1">
      <alignment horizontal="center"/>
    </xf>
    <xf numFmtId="165" fontId="0" fillId="0" borderId="8" xfId="0" applyNumberFormat="1" applyFont="1" applyFill="1" applyBorder="1" applyAlignment="1">
      <alignment horizontal="center"/>
    </xf>
    <xf numFmtId="164" fontId="0" fillId="0" borderId="8" xfId="0" applyNumberFormat="1" applyFont="1" applyFill="1" applyBorder="1" applyAlignment="1">
      <alignment horizontal="right" indent="2"/>
    </xf>
    <xf numFmtId="169" fontId="0" fillId="0" borderId="0" xfId="0" applyNumberFormat="1" applyAlignment="1">
      <alignment horizontal="center"/>
    </xf>
    <xf numFmtId="169" fontId="2" fillId="0" borderId="8" xfId="0" applyNumberFormat="1" applyFont="1" applyBorder="1" applyAlignment="1">
      <alignment horizontal="center"/>
    </xf>
    <xf numFmtId="0" fontId="0" fillId="0" borderId="0" xfId="0" applyFont="1" applyAlignment="1">
      <alignment horizontal="left"/>
    </xf>
    <xf numFmtId="0" fontId="2" fillId="0" borderId="8" xfId="0" applyFont="1" applyBorder="1" applyAlignment="1">
      <alignment horizontal="left"/>
    </xf>
    <xf numFmtId="166" fontId="4" fillId="0" borderId="0" xfId="1" applyNumberFormat="1" applyFont="1" applyBorder="1" applyAlignment="1">
      <alignment horizontal="right" vertical="center" wrapText="1"/>
    </xf>
    <xf numFmtId="166" fontId="4" fillId="0" borderId="8" xfId="1" applyNumberFormat="1" applyFont="1" applyFill="1" applyBorder="1" applyAlignment="1">
      <alignment horizontal="right"/>
    </xf>
    <xf numFmtId="164" fontId="4" fillId="0" borderId="0" xfId="0" applyNumberFormat="1" applyFont="1" applyFill="1" applyBorder="1" applyAlignment="1">
      <alignment horizontal="right" indent="2"/>
    </xf>
    <xf numFmtId="164" fontId="4" fillId="0" borderId="0" xfId="1" applyNumberFormat="1" applyFont="1" applyBorder="1" applyAlignment="1">
      <alignment horizontal="right" vertical="center" wrapText="1" indent="2"/>
    </xf>
    <xf numFmtId="164" fontId="4" fillId="0" borderId="8" xfId="0" applyNumberFormat="1" applyFont="1" applyFill="1" applyBorder="1" applyAlignment="1">
      <alignment horizontal="right" indent="2"/>
    </xf>
    <xf numFmtId="164" fontId="4" fillId="0" borderId="0" xfId="0" applyNumberFormat="1" applyFont="1" applyFill="1" applyBorder="1" applyAlignment="1">
      <alignment horizontal="right" indent="3"/>
    </xf>
    <xf numFmtId="166" fontId="4" fillId="0" borderId="0" xfId="1" applyNumberFormat="1" applyFont="1" applyBorder="1" applyAlignment="1">
      <alignment horizontal="right" vertical="center" wrapText="1" indent="3"/>
    </xf>
    <xf numFmtId="164" fontId="4" fillId="0" borderId="8" xfId="0" applyNumberFormat="1" applyFont="1" applyFill="1" applyBorder="1" applyAlignment="1">
      <alignment horizontal="right" indent="3"/>
    </xf>
    <xf numFmtId="0" fontId="0" fillId="0" borderId="2" xfId="0" applyBorder="1" applyAlignment="1">
      <alignment vertical="center" wrapText="1"/>
    </xf>
    <xf numFmtId="0" fontId="0" fillId="0" borderId="3" xfId="0" applyBorder="1" applyAlignment="1">
      <alignmen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0" fillId="0" borderId="4" xfId="0" applyBorder="1" applyAlignment="1">
      <alignment vertical="center" wrapText="1"/>
    </xf>
    <xf numFmtId="0" fontId="3" fillId="0" borderId="0" xfId="0" applyFont="1" applyAlignment="1">
      <alignment horizontal="left" wrapText="1"/>
    </xf>
    <xf numFmtId="0" fontId="2" fillId="0" borderId="0" xfId="0" applyFont="1" applyAlignment="1">
      <alignment horizontal="left" vertical="center" wrapText="1"/>
    </xf>
    <xf numFmtId="0" fontId="3" fillId="0" borderId="9" xfId="0" applyFont="1" applyBorder="1" applyAlignment="1">
      <alignment horizontal="left" wrapText="1"/>
    </xf>
    <xf numFmtId="0" fontId="0" fillId="0" borderId="0" xfId="0" applyAlignment="1">
      <alignment horizontal="left" vertical="top" wrapText="1"/>
    </xf>
    <xf numFmtId="0" fontId="3" fillId="0" borderId="0" xfId="0" applyFont="1" applyAlignment="1">
      <alignment horizontal="left" vertical="top" wrapText="1"/>
    </xf>
    <xf numFmtId="0" fontId="0" fillId="0" borderId="0" xfId="0" applyAlignment="1">
      <alignment horizontal="left"/>
    </xf>
    <xf numFmtId="0" fontId="3" fillId="0" borderId="0" xfId="0" applyFont="1"/>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xf>
    <xf numFmtId="0" fontId="2" fillId="0" borderId="0" xfId="0" applyFont="1" applyAlignment="1">
      <alignment horizontal="center"/>
    </xf>
    <xf numFmtId="0" fontId="2" fillId="0" borderId="0" xfId="0" applyFont="1" applyAlignment="1">
      <alignment horizontal="left"/>
    </xf>
    <xf numFmtId="0" fontId="3" fillId="0" borderId="0" xfId="0" applyFont="1" applyAlignment="1">
      <alignment wrapText="1"/>
    </xf>
    <xf numFmtId="0" fontId="2" fillId="0" borderId="0" xfId="0" applyFont="1" applyAlignment="1">
      <alignment horizontal="center" vertical="center" wrapText="1"/>
    </xf>
    <xf numFmtId="0" fontId="3" fillId="0" borderId="9" xfId="0" applyFont="1" applyBorder="1" applyAlignment="1">
      <alignment horizontal="left"/>
    </xf>
    <xf numFmtId="0" fontId="3" fillId="0" borderId="0" xfId="0" applyFont="1" applyAlignment="1">
      <alignment horizontal="left"/>
    </xf>
    <xf numFmtId="0" fontId="3" fillId="0" borderId="0" xfId="0" applyFont="1" applyAlignment="1">
      <alignment horizontal="left" vertical="center" wrapText="1"/>
    </xf>
    <xf numFmtId="0" fontId="0" fillId="0" borderId="0" xfId="0" applyAlignment="1">
      <alignment horizontal="center" wrapText="1"/>
    </xf>
    <xf numFmtId="0" fontId="6" fillId="0" borderId="0" xfId="0" applyFont="1"/>
    <xf numFmtId="0" fontId="5" fillId="0" borderId="0" xfId="0" applyFont="1" applyAlignment="1">
      <alignment horizontal="left"/>
    </xf>
    <xf numFmtId="0" fontId="5" fillId="0" borderId="0" xfId="0" applyFont="1" applyBorder="1" applyAlignment="1">
      <alignment horizont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3" fillId="0" borderId="9" xfId="0" applyFont="1" applyBorder="1"/>
    <xf numFmtId="0" fontId="3" fillId="0" borderId="0" xfId="0" applyFont="1" applyFill="1"/>
    <xf numFmtId="0" fontId="2" fillId="0" borderId="0" xfId="0" applyFont="1" applyFill="1" applyAlignment="1">
      <alignment horizontal="left"/>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0" xfId="0" applyFont="1" applyFill="1" applyBorder="1" applyAlignment="1">
      <alignment horizontal="center"/>
    </xf>
    <xf numFmtId="0" fontId="2" fillId="0" borderId="0" xfId="0" applyFont="1" applyAlignment="1">
      <alignment horizontal="left" wrapText="1"/>
    </xf>
    <xf numFmtId="0" fontId="3" fillId="0" borderId="0" xfId="0" applyFont="1" applyAlignment="1">
      <alignment horizontal="center"/>
    </xf>
    <xf numFmtId="0" fontId="6" fillId="0" borderId="9" xfId="0" applyFont="1" applyBorder="1" applyAlignment="1">
      <alignment horizontal="left" wrapText="1"/>
    </xf>
    <xf numFmtId="0" fontId="5" fillId="0" borderId="0" xfId="0" applyFont="1" applyBorder="1" applyAlignment="1">
      <alignment horizontal="left"/>
    </xf>
    <xf numFmtId="0" fontId="4" fillId="0" borderId="0" xfId="0" applyFont="1" applyBorder="1"/>
    <xf numFmtId="0" fontId="6" fillId="0" borderId="0" xfId="0" applyFont="1" applyBorder="1" applyAlignment="1">
      <alignment horizontal="left" vertical="top"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activeX/activeX3.xml><?xml version="1.0" encoding="utf-8"?>
<ax:ocx xmlns:ax="http://schemas.microsoft.com/office/2006/activeX" xmlns:r="http://schemas.openxmlformats.org/officeDocument/2006/relationships" ax:classid="{5512D11C-5CC6-11CF-8D67-00AA00BDCE1D}" ax:persistence="persistStream" r:id="rId1"/>
</file>

<file path=xl/activeX/activeX4.xml><?xml version="1.0" encoding="utf-8"?>
<ax:ocx xmlns:ax="http://schemas.microsoft.com/office/2006/activeX" xmlns:r="http://schemas.openxmlformats.org/officeDocument/2006/relationships" ax:classid="{5512D122-5CC6-11CF-8D67-00AA00BDCE1D}" ax:persistence="persistStream" r:id="rId1"/>
</file>

<file path=xl/activeX/activeX5.xml><?xml version="1.0" encoding="utf-8"?>
<ax:ocx xmlns:ax="http://schemas.microsoft.com/office/2006/activeX" xmlns:r="http://schemas.openxmlformats.org/officeDocument/2006/relationships" ax:classid="{5512D122-5CC6-11CF-8D67-00AA00BDCE1D}" ax:persistence="persistStream" r:id="rId1"/>
</file>

<file path=xl/activeX/activeX6.xml><?xml version="1.0" encoding="utf-8"?>
<ax:ocx xmlns:ax="http://schemas.microsoft.com/office/2006/activeX" xmlns:r="http://schemas.openxmlformats.org/officeDocument/2006/relationships" ax:classid="{5512D110-5CC6-11CF-8D67-00AA00BDCE1D}" ax:persistence="persistStream" r:id="rId1"/>
</file>

<file path=xl/activeX/activeX7.xml><?xml version="1.0" encoding="utf-8"?>
<ax:ocx xmlns:ax="http://schemas.microsoft.com/office/2006/activeX" xmlns:r="http://schemas.openxmlformats.org/officeDocument/2006/relationships" ax:classid="{5512D122-5CC6-11CF-8D67-00AA00BDCE1D}" ax:persistence="persistStream" r:id="rId1"/>
</file>

<file path=xl/activeX/activeX8.xml><?xml version="1.0" encoding="utf-8"?>
<ax:ocx xmlns:ax="http://schemas.microsoft.com/office/2006/activeX" xmlns:r="http://schemas.openxmlformats.org/officeDocument/2006/relationships" ax:classid="{5512D122-5CC6-11CF-8D67-00AA00BDCE1D}" ax:persistence="persistStream" r:id="rId1"/>
</file>

<file path=xl/activeX/activeX9.xml><?xml version="1.0" encoding="utf-8"?>
<ax:ocx xmlns:ax="http://schemas.microsoft.com/office/2006/activeX" xmlns:r="http://schemas.openxmlformats.org/officeDocument/2006/relationships" ax:classid="{5512D110-5CC6-11CF-8D67-00AA00BDCE1D}" ax:persistence="persistStream" r:id="rId1"/>
</file>

<file path=xl/drawings/_rels/vmlDrawing1.vml.rels><?xml version="1.0" encoding="UTF-8" standalone="yes"?>
<Relationships xmlns="http://schemas.openxmlformats.org/package/2006/relationships"><Relationship Id="rId8" Type="http://schemas.openxmlformats.org/officeDocument/2006/relationships/image" Target="../media/image7.emf"/><Relationship Id="rId3" Type="http://schemas.openxmlformats.org/officeDocument/2006/relationships/image" Target="../media/image2.emf"/><Relationship Id="rId7" Type="http://schemas.openxmlformats.org/officeDocument/2006/relationships/image" Target="../media/image6.emf"/><Relationship Id="rId2" Type="http://schemas.openxmlformats.org/officeDocument/2006/relationships/image" Target="../media/image1.emf"/><Relationship Id="rId1" Type="http://schemas.openxmlformats.org/officeDocument/2006/relationships/image" Target="../media/image10.png"/><Relationship Id="rId6" Type="http://schemas.openxmlformats.org/officeDocument/2006/relationships/image" Target="../media/image5.emf"/><Relationship Id="rId5" Type="http://schemas.openxmlformats.org/officeDocument/2006/relationships/image" Target="../media/image4.emf"/><Relationship Id="rId10" Type="http://schemas.openxmlformats.org/officeDocument/2006/relationships/image" Target="../media/image9.emf"/><Relationship Id="rId4" Type="http://schemas.openxmlformats.org/officeDocument/2006/relationships/image" Target="../media/image3.emf"/><Relationship Id="rId9"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1</xdr:col>
          <xdr:colOff>914400</xdr:colOff>
          <xdr:row>6</xdr:row>
          <xdr:rowOff>38100</xdr:rowOff>
        </xdr:to>
        <xdr:sp macro="" textlink="">
          <xdr:nvSpPr>
            <xdr:cNvPr id="1033" name="Control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0</xdr:rowOff>
        </xdr:from>
        <xdr:to>
          <xdr:col>1</xdr:col>
          <xdr:colOff>914400</xdr:colOff>
          <xdr:row>7</xdr:row>
          <xdr:rowOff>38100</xdr:rowOff>
        </xdr:to>
        <xdr:sp macro="" textlink="">
          <xdr:nvSpPr>
            <xdr:cNvPr id="1034" name="Control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3</xdr:col>
          <xdr:colOff>190500</xdr:colOff>
          <xdr:row>7</xdr:row>
          <xdr:rowOff>38100</xdr:rowOff>
        </xdr:to>
        <xdr:sp macro="" textlink="">
          <xdr:nvSpPr>
            <xdr:cNvPr id="1035" name="Control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5</xdr:col>
          <xdr:colOff>28575</xdr:colOff>
          <xdr:row>7</xdr:row>
          <xdr:rowOff>228600</xdr:rowOff>
        </xdr:to>
        <xdr:sp macro="" textlink="">
          <xdr:nvSpPr>
            <xdr:cNvPr id="1036" name="Control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xdr:row>
          <xdr:rowOff>0</xdr:rowOff>
        </xdr:from>
        <xdr:to>
          <xdr:col>6</xdr:col>
          <xdr:colOff>171450</xdr:colOff>
          <xdr:row>7</xdr:row>
          <xdr:rowOff>228600</xdr:rowOff>
        </xdr:to>
        <xdr:sp macro="" textlink="">
          <xdr:nvSpPr>
            <xdr:cNvPr id="1037" name="Control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0</xdr:rowOff>
        </xdr:from>
        <xdr:to>
          <xdr:col>7</xdr:col>
          <xdr:colOff>76200</xdr:colOff>
          <xdr:row>7</xdr:row>
          <xdr:rowOff>323850</xdr:rowOff>
        </xdr:to>
        <xdr:sp macro="" textlink="">
          <xdr:nvSpPr>
            <xdr:cNvPr id="1038" name="Control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0</xdr:rowOff>
        </xdr:from>
        <xdr:to>
          <xdr:col>10</xdr:col>
          <xdr:colOff>428625</xdr:colOff>
          <xdr:row>6</xdr:row>
          <xdr:rowOff>38100</xdr:rowOff>
        </xdr:to>
        <xdr:sp macro="" textlink="">
          <xdr:nvSpPr>
            <xdr:cNvPr id="1045" name="Control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0</xdr:rowOff>
        </xdr:from>
        <xdr:to>
          <xdr:col>10</xdr:col>
          <xdr:colOff>0</xdr:colOff>
          <xdr:row>6</xdr:row>
          <xdr:rowOff>38100</xdr:rowOff>
        </xdr:to>
        <xdr:sp macro="" textlink="">
          <xdr:nvSpPr>
            <xdr:cNvPr id="1046" name="Control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0</xdr:rowOff>
        </xdr:from>
        <xdr:to>
          <xdr:col>9</xdr:col>
          <xdr:colOff>581025</xdr:colOff>
          <xdr:row>6</xdr:row>
          <xdr:rowOff>133350</xdr:rowOff>
        </xdr:to>
        <xdr:sp macro="" textlink="">
          <xdr:nvSpPr>
            <xdr:cNvPr id="1047" name="Control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N200"/>
  <sheetViews>
    <sheetView topLeftCell="D178" workbookViewId="0">
      <selection activeCell="J186" sqref="J186:N200"/>
    </sheetView>
  </sheetViews>
  <sheetFormatPr defaultRowHeight="15" x14ac:dyDescent="0.25"/>
  <cols>
    <col min="1" max="1" width="5.42578125" bestFit="1" customWidth="1"/>
    <col min="2" max="2" width="36.42578125" bestFit="1" customWidth="1"/>
    <col min="3" max="3" width="10.85546875" bestFit="1" customWidth="1"/>
    <col min="4" max="5" width="8.85546875" bestFit="1" customWidth="1"/>
    <col min="6" max="6" width="9.140625" customWidth="1"/>
    <col min="7" max="7" width="7.5703125" bestFit="1" customWidth="1"/>
    <col min="9" max="9" width="36.42578125" bestFit="1" customWidth="1"/>
    <col min="10" max="10" width="11.7109375" bestFit="1" customWidth="1"/>
    <col min="11" max="14" width="11.5703125" bestFit="1" customWidth="1"/>
    <col min="16" max="16" width="20.5703125" bestFit="1" customWidth="1"/>
    <col min="17" max="21" width="11.140625" bestFit="1" customWidth="1"/>
  </cols>
  <sheetData>
    <row r="1" spans="1:7" x14ac:dyDescent="0.25">
      <c r="A1">
        <v>2</v>
      </c>
      <c r="B1" t="str">
        <f>TEXT(DATE(A2,A1,1),"mmm")</f>
        <v>Feb</v>
      </c>
      <c r="C1" t="str">
        <f>TEXT(DATE(A2,A1,1),"Mmmm")</f>
        <v>February</v>
      </c>
      <c r="D1">
        <v>1</v>
      </c>
      <c r="E1" t="str">
        <f>TEXT(DATE(D2,D1,1),"mmm")</f>
        <v>Jan</v>
      </c>
      <c r="F1" t="str">
        <f>TEXT(DATE(D2,D1,1),"Mmmm")</f>
        <v>January</v>
      </c>
    </row>
    <row r="2" spans="1:7" x14ac:dyDescent="0.25">
      <c r="A2">
        <v>2017</v>
      </c>
    </row>
    <row r="3" spans="1:7" x14ac:dyDescent="0.25">
      <c r="B3" s="19" t="s">
        <v>0</v>
      </c>
      <c r="C3" s="19"/>
      <c r="D3" s="19"/>
      <c r="E3" s="19"/>
      <c r="F3" s="19"/>
      <c r="G3" s="19"/>
    </row>
    <row r="4" spans="1:7" x14ac:dyDescent="0.25">
      <c r="B4" s="19" t="s">
        <v>117</v>
      </c>
      <c r="C4" s="19"/>
      <c r="D4" s="19"/>
      <c r="E4" s="19"/>
      <c r="F4" s="19"/>
      <c r="G4" s="19"/>
    </row>
    <row r="5" spans="1:7" x14ac:dyDescent="0.25">
      <c r="B5" s="19" t="s">
        <v>1</v>
      </c>
      <c r="C5" s="19"/>
      <c r="D5" s="19"/>
      <c r="E5" s="19"/>
      <c r="F5" s="19"/>
      <c r="G5" s="19"/>
    </row>
    <row r="8" spans="1:7" ht="30" x14ac:dyDescent="0.25">
      <c r="B8" s="148" t="s">
        <v>2</v>
      </c>
      <c r="C8" s="149"/>
      <c r="D8" s="1"/>
      <c r="E8" s="1" t="s">
        <v>3</v>
      </c>
      <c r="F8" s="1"/>
      <c r="G8" s="1"/>
    </row>
    <row r="9" spans="1:7" x14ac:dyDescent="0.25">
      <c r="B9" s="150"/>
      <c r="C9" s="151"/>
      <c r="D9" s="151"/>
      <c r="E9" s="151"/>
      <c r="F9" s="151"/>
      <c r="G9" s="152"/>
    </row>
    <row r="10" spans="1:7" x14ac:dyDescent="0.25">
      <c r="B10" s="148"/>
      <c r="C10" s="153"/>
      <c r="D10" s="153"/>
      <c r="E10" s="153"/>
      <c r="F10" s="153"/>
      <c r="G10" s="149"/>
    </row>
    <row r="11" spans="1:7" ht="28.5" x14ac:dyDescent="0.25">
      <c r="A11">
        <v>1</v>
      </c>
      <c r="B11" s="23" t="s">
        <v>4</v>
      </c>
      <c r="C11" s="23" t="s">
        <v>5</v>
      </c>
      <c r="D11" s="23" t="s">
        <v>6</v>
      </c>
      <c r="E11" s="23" t="s">
        <v>7</v>
      </c>
      <c r="F11" s="23" t="s">
        <v>8</v>
      </c>
      <c r="G11" s="23" t="s">
        <v>9</v>
      </c>
    </row>
    <row r="12" spans="1:7" x14ac:dyDescent="0.25">
      <c r="B12" s="24" t="s">
        <v>10</v>
      </c>
      <c r="C12" s="24">
        <v>3.2</v>
      </c>
      <c r="D12" s="24">
        <v>8.5</v>
      </c>
      <c r="E12" s="24">
        <v>0.2</v>
      </c>
      <c r="F12" s="24">
        <v>6.5</v>
      </c>
      <c r="G12" s="24">
        <v>3.8</v>
      </c>
    </row>
    <row r="13" spans="1:7" x14ac:dyDescent="0.25">
      <c r="B13" s="24" t="s">
        <v>11</v>
      </c>
      <c r="C13" s="24">
        <v>2.9</v>
      </c>
      <c r="D13" s="24">
        <v>9.6</v>
      </c>
      <c r="E13" s="24">
        <v>0.1</v>
      </c>
      <c r="F13" s="24">
        <v>7.4</v>
      </c>
      <c r="G13" s="24">
        <v>3.9</v>
      </c>
    </row>
    <row r="14" spans="1:7" x14ac:dyDescent="0.25">
      <c r="B14" s="24" t="s">
        <v>12</v>
      </c>
      <c r="C14" s="24">
        <v>2.4</v>
      </c>
      <c r="D14" s="24">
        <v>10.199999999999999</v>
      </c>
      <c r="E14" s="24">
        <v>0.1</v>
      </c>
      <c r="F14" s="24">
        <v>8.1</v>
      </c>
      <c r="G14" s="24">
        <v>3.6</v>
      </c>
    </row>
    <row r="15" spans="1:7" x14ac:dyDescent="0.25">
      <c r="B15" s="24" t="s">
        <v>13</v>
      </c>
      <c r="C15" s="24">
        <v>2.2999999999999998</v>
      </c>
      <c r="D15" s="24">
        <v>10.7</v>
      </c>
      <c r="E15" s="24">
        <v>0.2</v>
      </c>
      <c r="F15" s="24">
        <v>9.3000000000000007</v>
      </c>
      <c r="G15" s="24">
        <v>3.7</v>
      </c>
    </row>
    <row r="16" spans="1:7" x14ac:dyDescent="0.25">
      <c r="B16" s="24" t="s">
        <v>14</v>
      </c>
      <c r="C16" s="24">
        <v>2.2999999999999998</v>
      </c>
      <c r="D16" s="24">
        <v>11</v>
      </c>
      <c r="E16" s="24">
        <v>0.9</v>
      </c>
      <c r="F16" s="24">
        <v>10.6</v>
      </c>
      <c r="G16" s="24">
        <v>3.9</v>
      </c>
    </row>
    <row r="17" spans="1:7" x14ac:dyDescent="0.25">
      <c r="B17" s="24" t="s">
        <v>107</v>
      </c>
      <c r="C17" s="24">
        <v>2.4</v>
      </c>
      <c r="D17" s="24">
        <v>11.3</v>
      </c>
      <c r="E17" s="24">
        <v>3.3</v>
      </c>
      <c r="F17" s="24">
        <v>11.2</v>
      </c>
      <c r="G17" s="24">
        <v>4.3</v>
      </c>
    </row>
    <row r="18" spans="1:7" x14ac:dyDescent="0.25">
      <c r="B18" s="24" t="s">
        <v>109</v>
      </c>
      <c r="C18" s="24">
        <v>2.5</v>
      </c>
      <c r="D18" s="24">
        <v>11</v>
      </c>
      <c r="E18" s="24">
        <v>3.3</v>
      </c>
      <c r="F18" s="24">
        <v>11.9</v>
      </c>
      <c r="G18" s="24">
        <v>4.3</v>
      </c>
    </row>
    <row r="19" spans="1:7" x14ac:dyDescent="0.25">
      <c r="B19" s="24" t="s">
        <v>111</v>
      </c>
      <c r="C19" s="24">
        <v>2.6</v>
      </c>
      <c r="D19" s="24">
        <v>10.6</v>
      </c>
      <c r="E19" s="24">
        <v>2.9</v>
      </c>
      <c r="F19" s="24">
        <v>13</v>
      </c>
      <c r="G19" s="24">
        <v>4.3</v>
      </c>
    </row>
    <row r="20" spans="1:7" x14ac:dyDescent="0.25">
      <c r="B20" s="24" t="s">
        <v>113</v>
      </c>
      <c r="C20" s="24">
        <v>2.7</v>
      </c>
      <c r="D20" s="24">
        <v>10.3</v>
      </c>
      <c r="E20" s="24">
        <v>0.3</v>
      </c>
      <c r="F20" s="24">
        <v>12.7</v>
      </c>
      <c r="G20" s="24">
        <v>4</v>
      </c>
    </row>
    <row r="21" spans="1:7" x14ac:dyDescent="0.25">
      <c r="B21" s="24" t="s">
        <v>115</v>
      </c>
      <c r="C21" s="24">
        <v>2.2999999999999998</v>
      </c>
      <c r="D21" s="24">
        <v>9.8000000000000007</v>
      </c>
      <c r="E21" s="24">
        <v>0.2</v>
      </c>
      <c r="F21" s="24">
        <v>13.5</v>
      </c>
      <c r="G21" s="24">
        <v>3.7</v>
      </c>
    </row>
    <row r="22" spans="1:7" x14ac:dyDescent="0.25">
      <c r="B22" s="24" t="s">
        <v>118</v>
      </c>
      <c r="C22" s="24">
        <v>2.4</v>
      </c>
      <c r="D22" s="24">
        <v>9.5</v>
      </c>
      <c r="E22" s="24">
        <v>0.2</v>
      </c>
      <c r="F22" s="24">
        <v>13.7</v>
      </c>
      <c r="G22" s="24">
        <v>3.7</v>
      </c>
    </row>
    <row r="23" spans="1:7" x14ac:dyDescent="0.25">
      <c r="B23" s="24" t="s">
        <v>122</v>
      </c>
      <c r="C23" s="24">
        <v>2.2999999999999998</v>
      </c>
      <c r="D23" s="24">
        <v>9.6999999999999993</v>
      </c>
      <c r="E23" s="24">
        <v>1.9</v>
      </c>
      <c r="F23" s="24">
        <v>12.7</v>
      </c>
      <c r="G23" s="24">
        <v>3.9</v>
      </c>
    </row>
    <row r="24" spans="1:7" x14ac:dyDescent="0.25">
      <c r="B24" s="24" t="s">
        <v>125</v>
      </c>
      <c r="C24" s="24">
        <v>2.4</v>
      </c>
      <c r="D24" s="24">
        <v>9.4</v>
      </c>
      <c r="E24" s="24">
        <v>4.5</v>
      </c>
      <c r="F24" s="24">
        <v>11.8</v>
      </c>
      <c r="G24" s="24">
        <v>4.2</v>
      </c>
    </row>
    <row r="25" spans="1:7" ht="28.5" x14ac:dyDescent="0.25">
      <c r="A25" t="s">
        <v>85</v>
      </c>
      <c r="B25" s="23" t="s">
        <v>4</v>
      </c>
      <c r="C25" s="23" t="s">
        <v>5</v>
      </c>
      <c r="D25" s="23" t="s">
        <v>6</v>
      </c>
      <c r="E25" s="23" t="s">
        <v>7</v>
      </c>
      <c r="F25" s="23" t="s">
        <v>8</v>
      </c>
      <c r="G25" s="23" t="s">
        <v>9</v>
      </c>
    </row>
    <row r="26" spans="1:7" x14ac:dyDescent="0.25">
      <c r="B26" s="24" t="s">
        <v>15</v>
      </c>
      <c r="C26" s="24">
        <v>0.5</v>
      </c>
      <c r="D26" s="24">
        <v>0.8</v>
      </c>
      <c r="E26" s="24">
        <v>0</v>
      </c>
      <c r="F26" s="24">
        <v>0.7</v>
      </c>
      <c r="G26" s="24">
        <v>0.5</v>
      </c>
    </row>
    <row r="27" spans="1:7" x14ac:dyDescent="0.25">
      <c r="B27" s="24" t="s">
        <v>16</v>
      </c>
      <c r="C27" s="24">
        <v>0.3</v>
      </c>
      <c r="D27" s="24">
        <v>1.2</v>
      </c>
      <c r="E27" s="24">
        <v>-0.1</v>
      </c>
      <c r="F27" s="24">
        <v>0.8</v>
      </c>
      <c r="G27" s="24">
        <v>0.4</v>
      </c>
    </row>
    <row r="28" spans="1:7" x14ac:dyDescent="0.25">
      <c r="B28" s="24" t="s">
        <v>17</v>
      </c>
      <c r="C28" s="24">
        <v>0.5</v>
      </c>
      <c r="D28" s="24">
        <v>1.1000000000000001</v>
      </c>
      <c r="E28" s="24">
        <v>0.4</v>
      </c>
      <c r="F28" s="24">
        <v>1.6</v>
      </c>
      <c r="G28" s="24">
        <v>0.6</v>
      </c>
    </row>
    <row r="29" spans="1:7" x14ac:dyDescent="0.25">
      <c r="B29" s="24" t="s">
        <v>18</v>
      </c>
      <c r="C29" s="24">
        <v>0.3</v>
      </c>
      <c r="D29" s="24">
        <v>0.9</v>
      </c>
      <c r="E29" s="24">
        <v>0.5</v>
      </c>
      <c r="F29" s="24">
        <v>0.8</v>
      </c>
      <c r="G29" s="24">
        <v>0.5</v>
      </c>
    </row>
    <row r="30" spans="1:7" x14ac:dyDescent="0.25">
      <c r="B30" s="24" t="s">
        <v>108</v>
      </c>
      <c r="C30" s="24">
        <v>0.2</v>
      </c>
      <c r="D30" s="24">
        <v>0.8</v>
      </c>
      <c r="E30" s="24">
        <v>0.4</v>
      </c>
      <c r="F30" s="24">
        <v>1</v>
      </c>
      <c r="G30" s="24">
        <v>0.3</v>
      </c>
    </row>
    <row r="31" spans="1:7" x14ac:dyDescent="0.25">
      <c r="B31" s="24" t="s">
        <v>110</v>
      </c>
      <c r="C31" s="24">
        <v>0.1</v>
      </c>
      <c r="D31" s="24">
        <v>0.4</v>
      </c>
      <c r="E31" s="24">
        <v>-0.1</v>
      </c>
      <c r="F31" s="24">
        <v>0.9</v>
      </c>
      <c r="G31" s="24">
        <v>0.1</v>
      </c>
    </row>
    <row r="32" spans="1:7" x14ac:dyDescent="0.25">
      <c r="B32" s="24" t="s">
        <v>112</v>
      </c>
      <c r="C32" s="24">
        <v>0</v>
      </c>
      <c r="D32" s="24">
        <v>0.5</v>
      </c>
      <c r="E32" s="24">
        <v>-0.5</v>
      </c>
      <c r="F32" s="24">
        <v>1.5</v>
      </c>
      <c r="G32" s="24">
        <v>0.1</v>
      </c>
    </row>
    <row r="33" spans="1:7" x14ac:dyDescent="0.25">
      <c r="B33" s="24" t="s">
        <v>114</v>
      </c>
      <c r="C33" s="24">
        <v>0.2</v>
      </c>
      <c r="D33" s="24">
        <v>0.9</v>
      </c>
      <c r="E33" s="24">
        <v>-0.1</v>
      </c>
      <c r="F33" s="24">
        <v>0.8</v>
      </c>
      <c r="G33" s="24">
        <v>0.3</v>
      </c>
    </row>
    <row r="34" spans="1:7" x14ac:dyDescent="0.25">
      <c r="B34" s="24" t="s">
        <v>116</v>
      </c>
      <c r="C34" s="24">
        <v>-0.2</v>
      </c>
      <c r="D34" s="24">
        <v>0.5</v>
      </c>
      <c r="E34" s="24">
        <v>0</v>
      </c>
      <c r="F34" s="24">
        <v>1.5</v>
      </c>
      <c r="G34" s="24">
        <v>0</v>
      </c>
    </row>
    <row r="35" spans="1:7" x14ac:dyDescent="0.25">
      <c r="B35" s="24" t="s">
        <v>119</v>
      </c>
      <c r="C35" s="24">
        <v>0.1</v>
      </c>
      <c r="D35" s="24">
        <v>0</v>
      </c>
      <c r="E35" s="24">
        <v>0</v>
      </c>
      <c r="F35" s="24">
        <v>0.5</v>
      </c>
      <c r="G35" s="24">
        <v>0.1</v>
      </c>
    </row>
    <row r="36" spans="1:7" x14ac:dyDescent="0.25">
      <c r="B36" s="24" t="s">
        <v>121</v>
      </c>
      <c r="C36" s="24">
        <v>-0.1</v>
      </c>
      <c r="D36" s="24">
        <v>1</v>
      </c>
      <c r="E36" s="24">
        <v>1.6</v>
      </c>
      <c r="F36" s="24">
        <v>0.5</v>
      </c>
      <c r="G36" s="24">
        <v>0.4</v>
      </c>
    </row>
    <row r="37" spans="1:7" x14ac:dyDescent="0.25">
      <c r="B37" s="24" t="s">
        <v>126</v>
      </c>
      <c r="C37" s="24">
        <v>0.4</v>
      </c>
      <c r="D37" s="24">
        <v>0.9</v>
      </c>
      <c r="E37" s="24">
        <v>2.4</v>
      </c>
      <c r="F37" s="24">
        <v>0.6</v>
      </c>
      <c r="G37" s="24">
        <v>0.7</v>
      </c>
    </row>
    <row r="38" spans="1:7" x14ac:dyDescent="0.25">
      <c r="A38">
        <v>2</v>
      </c>
      <c r="B38" s="23" t="s">
        <v>19</v>
      </c>
      <c r="C38" s="23">
        <v>2014</v>
      </c>
      <c r="D38" s="23">
        <v>2015</v>
      </c>
      <c r="E38" s="23">
        <v>2016</v>
      </c>
      <c r="F38" s="23">
        <v>2017</v>
      </c>
      <c r="G38" s="25"/>
    </row>
    <row r="39" spans="1:7" x14ac:dyDescent="0.25">
      <c r="B39" s="24" t="s">
        <v>20</v>
      </c>
      <c r="C39" s="24">
        <v>0.5</v>
      </c>
      <c r="D39" s="24">
        <v>1.2</v>
      </c>
      <c r="E39" s="24">
        <v>4.0999999999999996</v>
      </c>
      <c r="F39" s="24">
        <v>3.9</v>
      </c>
      <c r="G39" s="26"/>
    </row>
    <row r="40" spans="1:7" x14ac:dyDescent="0.25">
      <c r="B40" s="24" t="s">
        <v>21</v>
      </c>
      <c r="C40" s="24">
        <v>0.4</v>
      </c>
      <c r="D40" s="24">
        <v>1.8</v>
      </c>
      <c r="E40" s="24">
        <v>3.8</v>
      </c>
      <c r="F40" s="24">
        <v>4.2</v>
      </c>
      <c r="G40" s="26"/>
    </row>
    <row r="41" spans="1:7" x14ac:dyDescent="0.25">
      <c r="B41" s="24" t="s">
        <v>22</v>
      </c>
      <c r="C41" s="24">
        <v>0.8</v>
      </c>
      <c r="D41" s="24">
        <v>1.9</v>
      </c>
      <c r="E41" s="24">
        <v>3.9</v>
      </c>
      <c r="F41" s="24"/>
      <c r="G41" s="26"/>
    </row>
    <row r="42" spans="1:7" x14ac:dyDescent="0.25">
      <c r="B42" s="24" t="s">
        <v>23</v>
      </c>
      <c r="C42" s="24">
        <v>1</v>
      </c>
      <c r="D42" s="24">
        <v>2.4</v>
      </c>
      <c r="E42" s="24">
        <v>3.6</v>
      </c>
      <c r="F42" s="24"/>
      <c r="G42" s="26"/>
    </row>
    <row r="43" spans="1:7" x14ac:dyDescent="0.25">
      <c r="B43" s="24" t="s">
        <v>24</v>
      </c>
      <c r="C43" s="24">
        <v>1.1000000000000001</v>
      </c>
      <c r="D43" s="24">
        <v>2.6</v>
      </c>
      <c r="E43" s="24">
        <v>3.7</v>
      </c>
      <c r="F43" s="24"/>
      <c r="G43" s="26"/>
    </row>
    <row r="44" spans="1:7" x14ac:dyDescent="0.25">
      <c r="B44" s="24" t="s">
        <v>25</v>
      </c>
      <c r="C44" s="24">
        <v>0.9</v>
      </c>
      <c r="D44" s="24">
        <v>3</v>
      </c>
      <c r="E44" s="24">
        <v>3.9</v>
      </c>
      <c r="F44" s="24"/>
      <c r="G44" s="26"/>
    </row>
    <row r="45" spans="1:7" x14ac:dyDescent="0.25">
      <c r="B45" s="24" t="s">
        <v>26</v>
      </c>
      <c r="C45" s="24">
        <v>1.3</v>
      </c>
      <c r="D45" s="24">
        <v>2.7</v>
      </c>
      <c r="E45" s="24">
        <v>4.3</v>
      </c>
      <c r="F45" s="24"/>
      <c r="G45" s="26"/>
    </row>
    <row r="46" spans="1:7" x14ac:dyDescent="0.25">
      <c r="B46" s="24" t="s">
        <v>27</v>
      </c>
      <c r="C46" s="24">
        <v>1</v>
      </c>
      <c r="D46" s="24">
        <v>3.3</v>
      </c>
      <c r="E46" s="24">
        <v>4.3</v>
      </c>
      <c r="F46" s="24"/>
      <c r="G46" s="26"/>
    </row>
    <row r="47" spans="1:7" x14ac:dyDescent="0.25">
      <c r="B47" s="24" t="s">
        <v>28</v>
      </c>
      <c r="C47" s="24">
        <v>1.1000000000000001</v>
      </c>
      <c r="D47" s="24">
        <v>3.3</v>
      </c>
      <c r="E47" s="24">
        <v>4.3</v>
      </c>
      <c r="F47" s="24"/>
      <c r="G47" s="26"/>
    </row>
    <row r="48" spans="1:7" x14ac:dyDescent="0.25">
      <c r="B48" s="24" t="s">
        <v>29</v>
      </c>
      <c r="C48" s="24">
        <v>0.9</v>
      </c>
      <c r="D48" s="24">
        <v>4</v>
      </c>
      <c r="E48" s="24">
        <v>4</v>
      </c>
      <c r="F48" s="24"/>
      <c r="G48" s="26"/>
    </row>
    <row r="49" spans="1:7" x14ac:dyDescent="0.25">
      <c r="B49" s="24" t="s">
        <v>30</v>
      </c>
      <c r="C49" s="24">
        <v>1.5</v>
      </c>
      <c r="D49" s="24">
        <v>3.7</v>
      </c>
      <c r="E49" s="24">
        <v>3.7</v>
      </c>
      <c r="F49" s="24"/>
      <c r="G49" s="26"/>
    </row>
    <row r="50" spans="1:7" x14ac:dyDescent="0.25">
      <c r="B50" s="24" t="s">
        <v>31</v>
      </c>
      <c r="C50" s="24">
        <v>1.4</v>
      </c>
      <c r="D50" s="24">
        <v>3.9</v>
      </c>
      <c r="E50" s="24">
        <v>3.7</v>
      </c>
      <c r="F50" s="24"/>
      <c r="G50" s="27"/>
    </row>
    <row r="51" spans="1:7" x14ac:dyDescent="0.25">
      <c r="A51">
        <v>3</v>
      </c>
      <c r="B51" s="23" t="s">
        <v>32</v>
      </c>
      <c r="C51" s="23">
        <v>2013</v>
      </c>
      <c r="D51" s="23">
        <v>2014</v>
      </c>
      <c r="E51" s="23">
        <v>2015</v>
      </c>
      <c r="F51" s="23">
        <v>2016</v>
      </c>
      <c r="G51" s="23">
        <v>2017</v>
      </c>
    </row>
    <row r="52" spans="1:7" x14ac:dyDescent="0.25">
      <c r="B52" s="24" t="s">
        <v>20</v>
      </c>
      <c r="C52" s="24">
        <v>380042</v>
      </c>
      <c r="D52" s="24">
        <v>381819</v>
      </c>
      <c r="E52" s="24">
        <v>386528</v>
      </c>
      <c r="F52" s="24">
        <v>402208</v>
      </c>
      <c r="G52" s="24">
        <v>417833</v>
      </c>
    </row>
    <row r="53" spans="1:7" x14ac:dyDescent="0.25">
      <c r="B53" s="24" t="s">
        <v>21</v>
      </c>
      <c r="C53" s="24">
        <v>380414</v>
      </c>
      <c r="D53" s="24">
        <v>381985</v>
      </c>
      <c r="E53" s="24">
        <v>388976</v>
      </c>
      <c r="F53" s="24">
        <v>403917</v>
      </c>
      <c r="G53" s="24">
        <v>420824</v>
      </c>
    </row>
    <row r="54" spans="1:7" x14ac:dyDescent="0.25">
      <c r="B54" s="24" t="s">
        <v>22</v>
      </c>
      <c r="C54" s="24">
        <v>380540</v>
      </c>
      <c r="D54" s="24">
        <v>383575</v>
      </c>
      <c r="E54" s="24">
        <v>390817</v>
      </c>
      <c r="F54" s="24">
        <v>405983</v>
      </c>
      <c r="G54" s="24"/>
    </row>
    <row r="55" spans="1:7" x14ac:dyDescent="0.25">
      <c r="B55" s="24" t="s">
        <v>23</v>
      </c>
      <c r="C55" s="24">
        <v>380487</v>
      </c>
      <c r="D55" s="24">
        <v>384265</v>
      </c>
      <c r="E55" s="24">
        <v>393439</v>
      </c>
      <c r="F55" s="24">
        <v>407763</v>
      </c>
      <c r="G55" s="24"/>
    </row>
    <row r="56" spans="1:7" x14ac:dyDescent="0.25">
      <c r="B56" s="24" t="s">
        <v>24</v>
      </c>
      <c r="C56" s="24">
        <v>381372</v>
      </c>
      <c r="D56" s="24">
        <v>385619</v>
      </c>
      <c r="E56" s="24">
        <v>395621</v>
      </c>
      <c r="F56" s="24">
        <v>410338</v>
      </c>
      <c r="G56" s="24"/>
    </row>
    <row r="57" spans="1:7" x14ac:dyDescent="0.25">
      <c r="B57" s="24" t="s">
        <v>25</v>
      </c>
      <c r="C57" s="24">
        <v>381672</v>
      </c>
      <c r="D57" s="24">
        <v>385243</v>
      </c>
      <c r="E57" s="24">
        <v>396973</v>
      </c>
      <c r="F57" s="24">
        <v>412333</v>
      </c>
      <c r="G57" s="24"/>
    </row>
    <row r="58" spans="1:7" x14ac:dyDescent="0.25">
      <c r="B58" s="24" t="s">
        <v>26</v>
      </c>
      <c r="C58" s="24">
        <v>381299</v>
      </c>
      <c r="D58" s="24">
        <v>386243</v>
      </c>
      <c r="E58" s="24">
        <v>396503</v>
      </c>
      <c r="F58" s="24">
        <v>413746</v>
      </c>
      <c r="G58" s="24"/>
    </row>
    <row r="59" spans="1:7" x14ac:dyDescent="0.25">
      <c r="B59" s="24" t="s">
        <v>27</v>
      </c>
      <c r="C59" s="24">
        <v>380486</v>
      </c>
      <c r="D59" s="24">
        <v>384478</v>
      </c>
      <c r="E59" s="24">
        <v>397007</v>
      </c>
      <c r="F59" s="24">
        <v>414242</v>
      </c>
      <c r="G59" s="24"/>
    </row>
    <row r="60" spans="1:7" x14ac:dyDescent="0.25">
      <c r="B60" s="24" t="s">
        <v>28</v>
      </c>
      <c r="C60" s="24">
        <v>380165</v>
      </c>
      <c r="D60" s="24">
        <v>384501</v>
      </c>
      <c r="E60" s="24">
        <v>397326</v>
      </c>
      <c r="F60" s="24">
        <v>414558</v>
      </c>
      <c r="G60" s="24"/>
    </row>
    <row r="61" spans="1:7" x14ac:dyDescent="0.25">
      <c r="B61" s="24" t="s">
        <v>29</v>
      </c>
      <c r="C61" s="24">
        <v>381178</v>
      </c>
      <c r="D61" s="24">
        <v>384700</v>
      </c>
      <c r="E61" s="24">
        <v>399928</v>
      </c>
      <c r="F61" s="24">
        <v>415979</v>
      </c>
      <c r="G61" s="24"/>
    </row>
    <row r="62" spans="1:7" x14ac:dyDescent="0.25">
      <c r="B62" s="24" t="s">
        <v>30</v>
      </c>
      <c r="C62" s="24">
        <v>381224</v>
      </c>
      <c r="D62" s="24">
        <v>386912</v>
      </c>
      <c r="E62" s="24">
        <v>401280</v>
      </c>
      <c r="F62" s="24">
        <v>416046</v>
      </c>
      <c r="G62" s="24"/>
    </row>
    <row r="63" spans="1:7" x14ac:dyDescent="0.25">
      <c r="B63" s="24" t="s">
        <v>31</v>
      </c>
      <c r="C63" s="24">
        <v>380809</v>
      </c>
      <c r="D63" s="24">
        <v>386222</v>
      </c>
      <c r="E63" s="24">
        <v>401440</v>
      </c>
      <c r="F63" s="24">
        <v>416337</v>
      </c>
      <c r="G63" s="24"/>
    </row>
    <row r="64" spans="1:7" ht="28.5" x14ac:dyDescent="0.25">
      <c r="A64">
        <v>4</v>
      </c>
      <c r="B64" s="23" t="s">
        <v>33</v>
      </c>
      <c r="C64" s="23" t="s">
        <v>5</v>
      </c>
      <c r="D64" s="23" t="s">
        <v>6</v>
      </c>
      <c r="E64" s="23" t="s">
        <v>7</v>
      </c>
      <c r="F64" s="23" t="s">
        <v>8</v>
      </c>
      <c r="G64" s="23" t="s">
        <v>9</v>
      </c>
    </row>
    <row r="65" spans="1:7" x14ac:dyDescent="0.25">
      <c r="B65" s="24">
        <v>2013</v>
      </c>
      <c r="C65" s="24">
        <v>254955</v>
      </c>
      <c r="D65" s="24">
        <v>69630</v>
      </c>
      <c r="E65" s="24">
        <v>50191</v>
      </c>
      <c r="F65" s="24">
        <v>5638</v>
      </c>
      <c r="G65" s="24">
        <v>380414</v>
      </c>
    </row>
    <row r="66" spans="1:7" x14ac:dyDescent="0.25">
      <c r="B66" s="24">
        <v>2014</v>
      </c>
      <c r="C66" s="24">
        <v>255158</v>
      </c>
      <c r="D66" s="24">
        <v>70135</v>
      </c>
      <c r="E66" s="24">
        <v>50458</v>
      </c>
      <c r="F66" s="24">
        <v>6234</v>
      </c>
      <c r="G66" s="24">
        <v>381985</v>
      </c>
    </row>
    <row r="67" spans="1:7" x14ac:dyDescent="0.25">
      <c r="B67" s="24">
        <v>2015</v>
      </c>
      <c r="C67" s="24">
        <v>258796</v>
      </c>
      <c r="D67" s="24">
        <v>73351</v>
      </c>
      <c r="E67" s="24">
        <v>50318</v>
      </c>
      <c r="F67" s="24">
        <v>6511</v>
      </c>
      <c r="G67" s="24">
        <v>388976</v>
      </c>
    </row>
    <row r="68" spans="1:7" x14ac:dyDescent="0.25">
      <c r="B68" s="24">
        <v>2016</v>
      </c>
      <c r="C68" s="24">
        <v>266987</v>
      </c>
      <c r="D68" s="24">
        <v>79578</v>
      </c>
      <c r="E68" s="24">
        <v>50416</v>
      </c>
      <c r="F68" s="24">
        <v>6936</v>
      </c>
      <c r="G68" s="24">
        <v>403917</v>
      </c>
    </row>
    <row r="69" spans="1:7" x14ac:dyDescent="0.25">
      <c r="B69" s="24">
        <v>2017</v>
      </c>
      <c r="C69" s="24">
        <v>273365</v>
      </c>
      <c r="D69" s="24">
        <v>87030</v>
      </c>
      <c r="E69" s="24">
        <v>52676</v>
      </c>
      <c r="F69" s="24">
        <v>7753</v>
      </c>
      <c r="G69" s="24">
        <v>420824</v>
      </c>
    </row>
    <row r="70" spans="1:7" ht="28.5" x14ac:dyDescent="0.25">
      <c r="A70">
        <v>5</v>
      </c>
      <c r="B70" s="23" t="s">
        <v>33</v>
      </c>
      <c r="C70" s="23" t="s">
        <v>5</v>
      </c>
      <c r="D70" s="23" t="s">
        <v>6</v>
      </c>
      <c r="E70" s="23" t="s">
        <v>7</v>
      </c>
      <c r="F70" s="23" t="s">
        <v>8</v>
      </c>
      <c r="G70" s="25"/>
    </row>
    <row r="71" spans="1:7" x14ac:dyDescent="0.25">
      <c r="B71" s="24">
        <v>2007</v>
      </c>
      <c r="C71" s="24">
        <v>64.599999999999994</v>
      </c>
      <c r="D71" s="24">
        <v>18</v>
      </c>
      <c r="E71" s="24">
        <v>15.4</v>
      </c>
      <c r="F71" s="24">
        <v>2.1</v>
      </c>
      <c r="G71" s="26"/>
    </row>
    <row r="72" spans="1:7" x14ac:dyDescent="0.25">
      <c r="B72" s="24">
        <v>2012</v>
      </c>
      <c r="C72" s="24">
        <v>67.099999999999994</v>
      </c>
      <c r="D72" s="24">
        <v>17.899999999999999</v>
      </c>
      <c r="E72" s="24">
        <v>13.6</v>
      </c>
      <c r="F72" s="24">
        <v>1.3</v>
      </c>
      <c r="G72" s="26"/>
    </row>
    <row r="73" spans="1:7" x14ac:dyDescent="0.25">
      <c r="B73" s="24">
        <v>2016</v>
      </c>
      <c r="C73" s="24">
        <v>66.099999999999994</v>
      </c>
      <c r="D73" s="24">
        <v>19.7</v>
      </c>
      <c r="E73" s="24">
        <v>12.5</v>
      </c>
      <c r="F73" s="24">
        <v>1.7</v>
      </c>
      <c r="G73" s="26"/>
    </row>
    <row r="74" spans="1:7" x14ac:dyDescent="0.25">
      <c r="B74" s="24">
        <v>2017</v>
      </c>
      <c r="C74" s="24">
        <v>65</v>
      </c>
      <c r="D74" s="24">
        <v>20.7</v>
      </c>
      <c r="E74" s="24">
        <v>12.5</v>
      </c>
      <c r="F74" s="24">
        <v>1.8</v>
      </c>
      <c r="G74" s="27"/>
    </row>
    <row r="75" spans="1:7" x14ac:dyDescent="0.25">
      <c r="B75" s="23"/>
      <c r="C75" s="23"/>
      <c r="D75" s="23"/>
      <c r="E75" s="23"/>
      <c r="F75" s="23"/>
      <c r="G75" s="25"/>
    </row>
    <row r="76" spans="1:7" x14ac:dyDescent="0.25">
      <c r="B76" s="24"/>
      <c r="C76" s="24"/>
      <c r="D76" s="24"/>
      <c r="E76" s="24"/>
      <c r="F76" s="24"/>
      <c r="G76" s="26"/>
    </row>
    <row r="77" spans="1:7" x14ac:dyDescent="0.25">
      <c r="B77" s="24"/>
      <c r="C77" s="24"/>
      <c r="D77" s="24"/>
      <c r="E77" s="24"/>
      <c r="F77" s="24"/>
      <c r="G77" s="26"/>
    </row>
    <row r="78" spans="1:7" x14ac:dyDescent="0.25">
      <c r="B78" s="24"/>
      <c r="C78" s="24"/>
      <c r="D78" s="24"/>
      <c r="E78" s="24"/>
      <c r="F78" s="24"/>
      <c r="G78" s="26"/>
    </row>
    <row r="79" spans="1:7" x14ac:dyDescent="0.25">
      <c r="B79" s="24"/>
      <c r="C79" s="24"/>
      <c r="D79" s="24"/>
      <c r="E79" s="24"/>
      <c r="F79" s="24"/>
      <c r="G79" s="26"/>
    </row>
    <row r="80" spans="1:7" x14ac:dyDescent="0.25">
      <c r="B80" s="24"/>
      <c r="C80" s="24"/>
      <c r="D80" s="24"/>
      <c r="E80" s="24"/>
      <c r="F80" s="24"/>
      <c r="G80" s="26"/>
    </row>
    <row r="81" spans="1:7" x14ac:dyDescent="0.25">
      <c r="B81" s="24"/>
      <c r="C81" s="24"/>
      <c r="D81" s="24"/>
      <c r="E81" s="24"/>
      <c r="F81" s="24"/>
      <c r="G81" s="26"/>
    </row>
    <row r="82" spans="1:7" ht="57" x14ac:dyDescent="0.25">
      <c r="A82">
        <v>6</v>
      </c>
      <c r="B82" s="23" t="s">
        <v>34</v>
      </c>
      <c r="C82" s="23" t="s">
        <v>35</v>
      </c>
      <c r="D82" s="23" t="s">
        <v>36</v>
      </c>
      <c r="E82" s="23" t="s">
        <v>127</v>
      </c>
      <c r="F82" s="23" t="s">
        <v>128</v>
      </c>
      <c r="G82" s="25"/>
    </row>
    <row r="83" spans="1:7" ht="45" x14ac:dyDescent="0.25">
      <c r="B83" s="24">
        <v>1</v>
      </c>
      <c r="C83" s="24" t="s">
        <v>37</v>
      </c>
      <c r="D83" s="24">
        <v>99845</v>
      </c>
      <c r="E83" s="24" t="s">
        <v>5</v>
      </c>
      <c r="F83" s="24" t="s">
        <v>37</v>
      </c>
      <c r="G83" s="26"/>
    </row>
    <row r="84" spans="1:7" ht="45" x14ac:dyDescent="0.25">
      <c r="B84" s="24">
        <v>2</v>
      </c>
      <c r="C84" s="24" t="s">
        <v>39</v>
      </c>
      <c r="D84" s="24">
        <v>82225</v>
      </c>
      <c r="E84" s="24" t="s">
        <v>5</v>
      </c>
      <c r="F84" s="24" t="s">
        <v>39</v>
      </c>
      <c r="G84" s="26"/>
    </row>
    <row r="85" spans="1:7" ht="45" x14ac:dyDescent="0.25">
      <c r="B85" s="24">
        <v>3</v>
      </c>
      <c r="C85" s="24" t="s">
        <v>38</v>
      </c>
      <c r="D85" s="24">
        <v>79510</v>
      </c>
      <c r="E85" s="24" t="s">
        <v>5</v>
      </c>
      <c r="F85" s="24" t="s">
        <v>38</v>
      </c>
      <c r="G85" s="26"/>
    </row>
    <row r="86" spans="1:7" ht="45" x14ac:dyDescent="0.25">
      <c r="B86" s="24">
        <v>4</v>
      </c>
      <c r="C86" s="24" t="s">
        <v>40</v>
      </c>
      <c r="D86" s="24">
        <v>54551</v>
      </c>
      <c r="E86" s="24" t="s">
        <v>6</v>
      </c>
      <c r="F86" s="24" t="s">
        <v>40</v>
      </c>
      <c r="G86" s="26"/>
    </row>
    <row r="87" spans="1:7" ht="30" x14ac:dyDescent="0.25">
      <c r="B87" s="24">
        <v>5</v>
      </c>
      <c r="C87" s="24" t="s">
        <v>41</v>
      </c>
      <c r="D87" s="24">
        <v>16852</v>
      </c>
      <c r="E87" s="24" t="s">
        <v>6</v>
      </c>
      <c r="F87" s="24" t="s">
        <v>41</v>
      </c>
      <c r="G87" s="26"/>
    </row>
    <row r="88" spans="1:7" ht="45" x14ac:dyDescent="0.25">
      <c r="B88" s="24">
        <v>6</v>
      </c>
      <c r="C88" s="24" t="s">
        <v>43</v>
      </c>
      <c r="D88" s="24">
        <v>11785</v>
      </c>
      <c r="E88" s="24" t="s">
        <v>5</v>
      </c>
      <c r="F88" s="24" t="s">
        <v>43</v>
      </c>
      <c r="G88" s="26"/>
    </row>
    <row r="89" spans="1:7" ht="30" x14ac:dyDescent="0.25">
      <c r="B89" s="24">
        <v>7</v>
      </c>
      <c r="C89" s="24" t="s">
        <v>45</v>
      </c>
      <c r="D89" s="24">
        <v>11171</v>
      </c>
      <c r="E89" s="24" t="s">
        <v>7</v>
      </c>
      <c r="F89" s="24" t="s">
        <v>45</v>
      </c>
      <c r="G89" s="26"/>
    </row>
    <row r="90" spans="1:7" ht="45" x14ac:dyDescent="0.25">
      <c r="B90" s="24">
        <v>8</v>
      </c>
      <c r="C90" s="24" t="s">
        <v>44</v>
      </c>
      <c r="D90" s="24">
        <v>11159</v>
      </c>
      <c r="E90" s="24" t="s">
        <v>7</v>
      </c>
      <c r="F90" s="24" t="s">
        <v>44</v>
      </c>
      <c r="G90" s="26"/>
    </row>
    <row r="91" spans="1:7" ht="60" x14ac:dyDescent="0.25">
      <c r="B91" s="24">
        <v>9</v>
      </c>
      <c r="C91" s="24" t="s">
        <v>46</v>
      </c>
      <c r="D91" s="24">
        <v>7229</v>
      </c>
      <c r="E91" s="24" t="s">
        <v>7</v>
      </c>
      <c r="F91" s="24" t="s">
        <v>46</v>
      </c>
      <c r="G91" s="26"/>
    </row>
    <row r="92" spans="1:7" ht="45" x14ac:dyDescent="0.25">
      <c r="B92" s="24">
        <v>10</v>
      </c>
      <c r="C92" s="24" t="s">
        <v>51</v>
      </c>
      <c r="D92" s="24">
        <v>5652</v>
      </c>
      <c r="E92" s="24" t="s">
        <v>6</v>
      </c>
      <c r="F92" s="24" t="s">
        <v>47</v>
      </c>
      <c r="G92" s="27"/>
    </row>
    <row r="93" spans="1:7" x14ac:dyDescent="0.25">
      <c r="A93">
        <v>7</v>
      </c>
      <c r="B93" s="23" t="s">
        <v>19</v>
      </c>
      <c r="C93" s="23">
        <v>2014</v>
      </c>
      <c r="D93" s="23">
        <v>2015</v>
      </c>
      <c r="E93" s="23">
        <v>2016</v>
      </c>
      <c r="F93" s="23">
        <v>2017</v>
      </c>
      <c r="G93" s="25"/>
    </row>
    <row r="94" spans="1:7" x14ac:dyDescent="0.25">
      <c r="B94" s="24" t="s">
        <v>20</v>
      </c>
      <c r="C94" s="24">
        <v>0.4</v>
      </c>
      <c r="D94" s="24">
        <v>0.8</v>
      </c>
      <c r="E94" s="24">
        <v>3.3</v>
      </c>
      <c r="F94" s="24">
        <v>2.2999999999999998</v>
      </c>
      <c r="G94" s="26"/>
    </row>
    <row r="95" spans="1:7" x14ac:dyDescent="0.25">
      <c r="B95" s="24" t="s">
        <v>21</v>
      </c>
      <c r="C95" s="24">
        <v>0.1</v>
      </c>
      <c r="D95" s="24">
        <v>1.4</v>
      </c>
      <c r="E95" s="24">
        <v>3.2</v>
      </c>
      <c r="F95" s="24">
        <v>2.4</v>
      </c>
      <c r="G95" s="26"/>
    </row>
    <row r="96" spans="1:7" x14ac:dyDescent="0.25">
      <c r="B96" s="24" t="s">
        <v>22</v>
      </c>
      <c r="C96" s="24">
        <v>0.6</v>
      </c>
      <c r="D96" s="24">
        <v>1.7</v>
      </c>
      <c r="E96" s="24">
        <v>2.9</v>
      </c>
      <c r="F96" s="24"/>
      <c r="G96" s="26"/>
    </row>
    <row r="97" spans="1:7" x14ac:dyDescent="0.25">
      <c r="B97" s="24" t="s">
        <v>23</v>
      </c>
      <c r="C97" s="24">
        <v>0.4</v>
      </c>
      <c r="D97" s="24">
        <v>2.4</v>
      </c>
      <c r="E97" s="24">
        <v>2.4</v>
      </c>
      <c r="F97" s="24"/>
      <c r="G97" s="26"/>
    </row>
    <row r="98" spans="1:7" x14ac:dyDescent="0.25">
      <c r="B98" s="24" t="s">
        <v>24</v>
      </c>
      <c r="C98" s="24">
        <v>0.5</v>
      </c>
      <c r="D98" s="24">
        <v>2.7</v>
      </c>
      <c r="E98" s="24">
        <v>2.2999999999999998</v>
      </c>
      <c r="F98" s="24"/>
      <c r="G98" s="26"/>
    </row>
    <row r="99" spans="1:7" x14ac:dyDescent="0.25">
      <c r="B99" s="24" t="s">
        <v>25</v>
      </c>
      <c r="C99" s="24">
        <v>0.3</v>
      </c>
      <c r="D99" s="24">
        <v>3.1</v>
      </c>
      <c r="E99" s="24">
        <v>2.2999999999999998</v>
      </c>
      <c r="F99" s="24"/>
      <c r="G99" s="26"/>
    </row>
    <row r="100" spans="1:7" x14ac:dyDescent="0.25">
      <c r="B100" s="24" t="s">
        <v>26</v>
      </c>
      <c r="C100" s="24">
        <v>0.4</v>
      </c>
      <c r="D100" s="24">
        <v>3.1</v>
      </c>
      <c r="E100" s="24">
        <v>2.4</v>
      </c>
      <c r="F100" s="24"/>
      <c r="G100" s="26"/>
    </row>
    <row r="101" spans="1:7" x14ac:dyDescent="0.25">
      <c r="B101" s="24" t="s">
        <v>27</v>
      </c>
      <c r="C101" s="24">
        <v>0.1</v>
      </c>
      <c r="D101" s="24">
        <v>3.7</v>
      </c>
      <c r="E101" s="24">
        <v>2.5</v>
      </c>
      <c r="F101" s="24"/>
      <c r="G101" s="26"/>
    </row>
    <row r="102" spans="1:7" x14ac:dyDescent="0.25">
      <c r="B102" s="24" t="s">
        <v>28</v>
      </c>
      <c r="C102" s="24">
        <v>0.4</v>
      </c>
      <c r="D102" s="24">
        <v>3.6</v>
      </c>
      <c r="E102" s="24">
        <v>2.6</v>
      </c>
      <c r="F102" s="24"/>
      <c r="G102" s="26"/>
    </row>
    <row r="103" spans="1:7" x14ac:dyDescent="0.25">
      <c r="B103" s="24" t="s">
        <v>29</v>
      </c>
      <c r="C103" s="24">
        <v>0.3</v>
      </c>
      <c r="D103" s="24">
        <v>3.6</v>
      </c>
      <c r="E103" s="24">
        <v>2.7</v>
      </c>
      <c r="F103" s="24"/>
      <c r="G103" s="26"/>
    </row>
    <row r="104" spans="1:7" x14ac:dyDescent="0.25">
      <c r="B104" s="24" t="s">
        <v>30</v>
      </c>
      <c r="C104" s="24">
        <v>0.4</v>
      </c>
      <c r="D104" s="24">
        <v>3.7</v>
      </c>
      <c r="E104" s="24">
        <v>2.2999999999999998</v>
      </c>
      <c r="F104" s="24"/>
      <c r="G104" s="26"/>
    </row>
    <row r="105" spans="1:7" x14ac:dyDescent="0.25">
      <c r="B105" s="24" t="s">
        <v>31</v>
      </c>
      <c r="C105" s="24">
        <v>0.8</v>
      </c>
      <c r="D105" s="24">
        <v>3.5</v>
      </c>
      <c r="E105" s="24">
        <v>2.4</v>
      </c>
      <c r="F105" s="24"/>
      <c r="G105" s="27"/>
    </row>
    <row r="106" spans="1:7" x14ac:dyDescent="0.25">
      <c r="A106">
        <v>8</v>
      </c>
      <c r="B106" s="23" t="s">
        <v>32</v>
      </c>
      <c r="C106" s="23">
        <v>2013</v>
      </c>
      <c r="D106" s="23">
        <v>2014</v>
      </c>
      <c r="E106" s="23">
        <v>2015</v>
      </c>
      <c r="F106" s="23">
        <v>2016</v>
      </c>
      <c r="G106" s="23">
        <v>2017</v>
      </c>
    </row>
    <row r="107" spans="1:7" x14ac:dyDescent="0.25">
      <c r="B107" s="24" t="s">
        <v>20</v>
      </c>
      <c r="C107" s="24">
        <v>254.37700000000001</v>
      </c>
      <c r="D107" s="24">
        <v>255.518</v>
      </c>
      <c r="E107" s="24">
        <v>257.62700000000001</v>
      </c>
      <c r="F107" s="24">
        <v>266.245</v>
      </c>
      <c r="G107" s="24">
        <v>272.40699999999998</v>
      </c>
    </row>
    <row r="108" spans="1:7" x14ac:dyDescent="0.25">
      <c r="B108" s="24" t="s">
        <v>21</v>
      </c>
      <c r="C108" s="24">
        <v>254.95500000000001</v>
      </c>
      <c r="D108" s="24">
        <v>255.15799999999999</v>
      </c>
      <c r="E108" s="24">
        <v>258.79599999999999</v>
      </c>
      <c r="F108" s="24">
        <v>266.98700000000002</v>
      </c>
      <c r="G108" s="24">
        <v>273.36500000000001</v>
      </c>
    </row>
    <row r="109" spans="1:7" x14ac:dyDescent="0.25">
      <c r="B109" s="24" t="s">
        <v>22</v>
      </c>
      <c r="C109" s="24">
        <v>254.87100000000001</v>
      </c>
      <c r="D109" s="24">
        <v>256.34199999999998</v>
      </c>
      <c r="E109" s="24">
        <v>260.79399999999998</v>
      </c>
      <c r="F109" s="24">
        <v>268.375</v>
      </c>
      <c r="G109" s="24"/>
    </row>
    <row r="110" spans="1:7" x14ac:dyDescent="0.25">
      <c r="B110" s="24" t="s">
        <v>23</v>
      </c>
      <c r="C110" s="24">
        <v>255.67400000000001</v>
      </c>
      <c r="D110" s="24">
        <v>256.73200000000003</v>
      </c>
      <c r="E110" s="24">
        <v>262.90499999999997</v>
      </c>
      <c r="F110" s="24">
        <v>269.16899999999998</v>
      </c>
      <c r="G110" s="24"/>
    </row>
    <row r="111" spans="1:7" x14ac:dyDescent="0.25">
      <c r="B111" s="24" t="s">
        <v>24</v>
      </c>
      <c r="C111" s="24">
        <v>256.274</v>
      </c>
      <c r="D111" s="24">
        <v>257.57799999999997</v>
      </c>
      <c r="E111" s="24">
        <v>264.43799999999999</v>
      </c>
      <c r="F111" s="24">
        <v>270.55900000000003</v>
      </c>
      <c r="G111" s="24"/>
    </row>
    <row r="112" spans="1:7" x14ac:dyDescent="0.25">
      <c r="B112" s="24" t="s">
        <v>25</v>
      </c>
      <c r="C112" s="24">
        <v>256.791</v>
      </c>
      <c r="D112" s="24">
        <v>257.49099999999999</v>
      </c>
      <c r="E112" s="24">
        <v>265.48599999999999</v>
      </c>
      <c r="F112" s="24">
        <v>271.50299999999999</v>
      </c>
      <c r="G112" s="24"/>
    </row>
    <row r="113" spans="1:7" x14ac:dyDescent="0.25">
      <c r="B113" s="24" t="s">
        <v>26</v>
      </c>
      <c r="C113" s="24">
        <v>256.47399999999999</v>
      </c>
      <c r="D113" s="24">
        <v>257.541</v>
      </c>
      <c r="E113" s="24">
        <v>265.55099999999999</v>
      </c>
      <c r="F113" s="24">
        <v>271.96300000000002</v>
      </c>
      <c r="G113" s="24"/>
    </row>
    <row r="114" spans="1:7" x14ac:dyDescent="0.25">
      <c r="B114" s="24" t="s">
        <v>27</v>
      </c>
      <c r="C114" s="24">
        <v>255.8</v>
      </c>
      <c r="D114" s="24">
        <v>256.09500000000003</v>
      </c>
      <c r="E114" s="24">
        <v>265.56700000000001</v>
      </c>
      <c r="F114" s="24">
        <v>272.11200000000002</v>
      </c>
      <c r="G114" s="24"/>
    </row>
    <row r="115" spans="1:7" x14ac:dyDescent="0.25">
      <c r="B115" s="24" t="s">
        <v>28</v>
      </c>
      <c r="C115" s="24">
        <v>255.19399999999999</v>
      </c>
      <c r="D115" s="24">
        <v>256.13299999999998</v>
      </c>
      <c r="E115" s="24">
        <v>265.315</v>
      </c>
      <c r="F115" s="24">
        <v>272.13600000000002</v>
      </c>
      <c r="G115" s="24"/>
    </row>
    <row r="116" spans="1:7" x14ac:dyDescent="0.25">
      <c r="B116" s="24" t="s">
        <v>29</v>
      </c>
      <c r="C116" s="24">
        <v>255.74100000000001</v>
      </c>
      <c r="D116" s="24">
        <v>256.40899999999999</v>
      </c>
      <c r="E116" s="24">
        <v>265.70400000000001</v>
      </c>
      <c r="F116" s="24">
        <v>272.78699999999998</v>
      </c>
      <c r="G116" s="24"/>
    </row>
    <row r="117" spans="1:7" x14ac:dyDescent="0.25">
      <c r="B117" s="24" t="s">
        <v>30</v>
      </c>
      <c r="C117" s="24">
        <v>255.91399999999999</v>
      </c>
      <c r="D117" s="24">
        <v>256.82299999999998</v>
      </c>
      <c r="E117" s="24">
        <v>266.25099999999998</v>
      </c>
      <c r="F117" s="24">
        <v>272.34699999999998</v>
      </c>
      <c r="G117" s="24"/>
    </row>
    <row r="118" spans="1:7" x14ac:dyDescent="0.25">
      <c r="B118" s="24" t="s">
        <v>31</v>
      </c>
      <c r="C118" s="24">
        <v>255.155</v>
      </c>
      <c r="D118" s="24">
        <v>257.25099999999998</v>
      </c>
      <c r="E118" s="24">
        <v>266.13600000000002</v>
      </c>
      <c r="F118" s="24">
        <v>272.61399999999998</v>
      </c>
      <c r="G118" s="24"/>
    </row>
    <row r="119" spans="1:7" x14ac:dyDescent="0.25">
      <c r="A119">
        <v>9</v>
      </c>
      <c r="B119" s="23" t="s">
        <v>35</v>
      </c>
      <c r="C119" s="23">
        <v>2013</v>
      </c>
      <c r="D119" s="23">
        <v>2014</v>
      </c>
      <c r="E119" s="23">
        <v>2015</v>
      </c>
      <c r="F119" s="23">
        <v>2016</v>
      </c>
      <c r="G119" s="23">
        <v>2017</v>
      </c>
    </row>
    <row r="120" spans="1:7" x14ac:dyDescent="0.25">
      <c r="B120" s="24" t="s">
        <v>48</v>
      </c>
      <c r="C120" s="24">
        <v>30507</v>
      </c>
      <c r="D120" s="24">
        <v>31604</v>
      </c>
      <c r="E120" s="24">
        <v>32226</v>
      </c>
      <c r="F120" s="24">
        <v>97405</v>
      </c>
      <c r="G120" s="24">
        <v>99845</v>
      </c>
    </row>
    <row r="121" spans="1:7" x14ac:dyDescent="0.25">
      <c r="B121" s="24" t="s">
        <v>37</v>
      </c>
      <c r="C121" s="24">
        <v>59461</v>
      </c>
      <c r="D121" s="24">
        <v>59699</v>
      </c>
      <c r="E121" s="24">
        <v>61410</v>
      </c>
      <c r="F121" s="24">
        <v>97405</v>
      </c>
      <c r="G121" s="24">
        <v>99845</v>
      </c>
    </row>
    <row r="122" spans="1:7" x14ac:dyDescent="0.25">
      <c r="B122" s="24" t="s">
        <v>42</v>
      </c>
      <c r="C122" s="24">
        <v>30507</v>
      </c>
      <c r="D122" s="24">
        <v>31604</v>
      </c>
      <c r="E122" s="24">
        <v>32226</v>
      </c>
      <c r="F122" s="24"/>
      <c r="G122" s="24"/>
    </row>
    <row r="123" spans="1:7" x14ac:dyDescent="0.25">
      <c r="B123" s="24" t="s">
        <v>43</v>
      </c>
      <c r="C123" s="24">
        <v>9308</v>
      </c>
      <c r="D123" s="24">
        <v>9559</v>
      </c>
      <c r="E123" s="24">
        <v>10340</v>
      </c>
      <c r="F123" s="24">
        <v>10983</v>
      </c>
      <c r="G123" s="24">
        <v>11785</v>
      </c>
    </row>
    <row r="124" spans="1:7" x14ac:dyDescent="0.25">
      <c r="B124" s="24" t="s">
        <v>38</v>
      </c>
      <c r="C124" s="24">
        <v>73465</v>
      </c>
      <c r="D124" s="24">
        <v>73602</v>
      </c>
      <c r="E124" s="24">
        <v>76440</v>
      </c>
      <c r="F124" s="24">
        <v>79214</v>
      </c>
      <c r="G124" s="24">
        <v>79510</v>
      </c>
    </row>
    <row r="125" spans="1:7" x14ac:dyDescent="0.25">
      <c r="B125" s="24" t="s">
        <v>39</v>
      </c>
      <c r="C125" s="24">
        <v>82214</v>
      </c>
      <c r="D125" s="24">
        <v>80694</v>
      </c>
      <c r="E125" s="24">
        <v>78380</v>
      </c>
      <c r="F125" s="24">
        <v>79385</v>
      </c>
      <c r="G125" s="24">
        <v>82225</v>
      </c>
    </row>
    <row r="126" spans="1:7" x14ac:dyDescent="0.25">
      <c r="A126">
        <v>10</v>
      </c>
      <c r="B126" s="23" t="s">
        <v>19</v>
      </c>
      <c r="C126" s="23">
        <v>2014</v>
      </c>
      <c r="D126" s="23">
        <v>2015</v>
      </c>
      <c r="E126" s="23">
        <v>2016</v>
      </c>
      <c r="F126" s="23">
        <v>2017</v>
      </c>
      <c r="G126" s="25"/>
    </row>
    <row r="127" spans="1:7" x14ac:dyDescent="0.25">
      <c r="B127" s="24" t="s">
        <v>20</v>
      </c>
      <c r="C127" s="24">
        <v>0.3</v>
      </c>
      <c r="D127" s="24">
        <v>4.5999999999999996</v>
      </c>
      <c r="E127" s="24">
        <v>7.9</v>
      </c>
      <c r="F127" s="24">
        <v>9.6999999999999993</v>
      </c>
      <c r="G127" s="26"/>
    </row>
    <row r="128" spans="1:7" x14ac:dyDescent="0.25">
      <c r="B128" s="24" t="s">
        <v>21</v>
      </c>
      <c r="C128" s="24">
        <v>0.7</v>
      </c>
      <c r="D128" s="24">
        <v>4.5999999999999996</v>
      </c>
      <c r="E128" s="24">
        <v>8.5</v>
      </c>
      <c r="F128" s="24">
        <v>9.4</v>
      </c>
      <c r="G128" s="26"/>
    </row>
    <row r="129" spans="1:7" x14ac:dyDescent="0.25">
      <c r="B129" s="24" t="s">
        <v>22</v>
      </c>
      <c r="C129" s="24">
        <v>0.8</v>
      </c>
      <c r="D129" s="24">
        <v>3.9</v>
      </c>
      <c r="E129" s="24">
        <v>9.6</v>
      </c>
      <c r="F129" s="24"/>
      <c r="G129" s="26"/>
    </row>
    <row r="130" spans="1:7" x14ac:dyDescent="0.25">
      <c r="B130" s="24" t="s">
        <v>23</v>
      </c>
      <c r="C130" s="24">
        <v>1.5</v>
      </c>
      <c r="D130" s="24">
        <v>4.2</v>
      </c>
      <c r="E130" s="24">
        <v>10.199999999999999</v>
      </c>
      <c r="F130" s="24"/>
      <c r="G130" s="26"/>
    </row>
    <row r="131" spans="1:7" x14ac:dyDescent="0.25">
      <c r="B131" s="24" t="s">
        <v>24</v>
      </c>
      <c r="C131" s="24">
        <v>1.8</v>
      </c>
      <c r="D131" s="24">
        <v>4.3</v>
      </c>
      <c r="E131" s="24">
        <v>10.7</v>
      </c>
      <c r="F131" s="24"/>
      <c r="G131" s="26"/>
    </row>
    <row r="132" spans="1:7" x14ac:dyDescent="0.25">
      <c r="B132" s="24" t="s">
        <v>25</v>
      </c>
      <c r="C132" s="24">
        <v>2.2000000000000002</v>
      </c>
      <c r="D132" s="24">
        <v>4.9000000000000004</v>
      </c>
      <c r="E132" s="24">
        <v>11</v>
      </c>
      <c r="F132" s="24"/>
      <c r="G132" s="26"/>
    </row>
    <row r="133" spans="1:7" x14ac:dyDescent="0.25">
      <c r="B133" s="24" t="s">
        <v>26</v>
      </c>
      <c r="C133" s="24">
        <v>2.5</v>
      </c>
      <c r="D133" s="24">
        <v>5.2</v>
      </c>
      <c r="E133" s="24">
        <v>11.3</v>
      </c>
      <c r="F133" s="24"/>
      <c r="G133" s="26"/>
    </row>
    <row r="134" spans="1:7" x14ac:dyDescent="0.25">
      <c r="B134" s="24" t="s">
        <v>27</v>
      </c>
      <c r="C134" s="24">
        <v>3</v>
      </c>
      <c r="D134" s="24">
        <v>5.8</v>
      </c>
      <c r="E134" s="24">
        <v>11</v>
      </c>
      <c r="F134" s="24"/>
      <c r="G134" s="26"/>
    </row>
    <row r="135" spans="1:7" x14ac:dyDescent="0.25">
      <c r="B135" s="24" t="s">
        <v>28</v>
      </c>
      <c r="C135" s="24">
        <v>2.9</v>
      </c>
      <c r="D135" s="24">
        <v>6.6</v>
      </c>
      <c r="E135" s="24">
        <v>10.6</v>
      </c>
      <c r="F135" s="24"/>
      <c r="G135" s="26"/>
    </row>
    <row r="136" spans="1:7" x14ac:dyDescent="0.25">
      <c r="B136" s="24" t="s">
        <v>29</v>
      </c>
      <c r="C136" s="24">
        <v>3.8</v>
      </c>
      <c r="D136" s="24">
        <v>6.9</v>
      </c>
      <c r="E136" s="24">
        <v>10.3</v>
      </c>
      <c r="F136" s="24"/>
      <c r="G136" s="26"/>
    </row>
    <row r="137" spans="1:7" x14ac:dyDescent="0.25">
      <c r="B137" s="24" t="s">
        <v>30</v>
      </c>
      <c r="C137" s="24">
        <v>5.2</v>
      </c>
      <c r="D137" s="24">
        <v>6.5</v>
      </c>
      <c r="E137" s="24">
        <v>9.8000000000000007</v>
      </c>
      <c r="F137" s="24"/>
      <c r="G137" s="26"/>
    </row>
    <row r="138" spans="1:7" x14ac:dyDescent="0.25">
      <c r="B138" s="24" t="s">
        <v>31</v>
      </c>
      <c r="C138" s="24">
        <v>4.4000000000000004</v>
      </c>
      <c r="D138" s="24">
        <v>7.8</v>
      </c>
      <c r="E138" s="24">
        <v>9.5</v>
      </c>
      <c r="F138" s="24"/>
      <c r="G138" s="27"/>
    </row>
    <row r="139" spans="1:7" x14ac:dyDescent="0.25">
      <c r="A139">
        <v>11</v>
      </c>
      <c r="B139" s="23" t="s">
        <v>32</v>
      </c>
      <c r="C139" s="23">
        <v>2013</v>
      </c>
      <c r="D139" s="23">
        <v>2014</v>
      </c>
      <c r="E139" s="23">
        <v>2015</v>
      </c>
      <c r="F139" s="23">
        <v>2016</v>
      </c>
      <c r="G139" s="23">
        <v>2017</v>
      </c>
    </row>
    <row r="140" spans="1:7" x14ac:dyDescent="0.25">
      <c r="B140" s="24" t="s">
        <v>20</v>
      </c>
      <c r="C140" s="24">
        <v>69.465000000000003</v>
      </c>
      <c r="D140" s="24">
        <v>69.692999999999998</v>
      </c>
      <c r="E140" s="24">
        <v>72.909000000000006</v>
      </c>
      <c r="F140" s="24">
        <v>78.638000000000005</v>
      </c>
      <c r="G140" s="24">
        <v>86.287000000000006</v>
      </c>
    </row>
    <row r="141" spans="1:7" x14ac:dyDescent="0.25">
      <c r="B141" s="24" t="s">
        <v>21</v>
      </c>
      <c r="C141" s="24">
        <v>69.63</v>
      </c>
      <c r="D141" s="24">
        <v>70.135000000000005</v>
      </c>
      <c r="E141" s="24">
        <v>73.350999999999999</v>
      </c>
      <c r="F141" s="24">
        <v>79.578000000000003</v>
      </c>
      <c r="G141" s="24">
        <v>87.03</v>
      </c>
    </row>
    <row r="142" spans="1:7" x14ac:dyDescent="0.25">
      <c r="B142" s="24" t="s">
        <v>22</v>
      </c>
      <c r="C142" s="24">
        <v>69.853999999999999</v>
      </c>
      <c r="D142" s="24">
        <v>70.384</v>
      </c>
      <c r="E142" s="24">
        <v>73.162999999999997</v>
      </c>
      <c r="F142" s="24">
        <v>80.201999999999998</v>
      </c>
      <c r="G142" s="24"/>
    </row>
    <row r="143" spans="1:7" x14ac:dyDescent="0.25">
      <c r="B143" s="24" t="s">
        <v>23</v>
      </c>
      <c r="C143" s="24">
        <v>69.677000000000007</v>
      </c>
      <c r="D143" s="24">
        <v>70.751000000000005</v>
      </c>
      <c r="E143" s="24">
        <v>73.694999999999993</v>
      </c>
      <c r="F143" s="24">
        <v>81.180000000000007</v>
      </c>
      <c r="G143" s="24"/>
    </row>
    <row r="144" spans="1:7" x14ac:dyDescent="0.25">
      <c r="B144" s="24" t="s">
        <v>24</v>
      </c>
      <c r="C144" s="24">
        <v>69.817999999999998</v>
      </c>
      <c r="D144" s="24">
        <v>71.094999999999999</v>
      </c>
      <c r="E144" s="24">
        <v>74.167000000000002</v>
      </c>
      <c r="F144" s="24">
        <v>82.07</v>
      </c>
      <c r="G144" s="24"/>
    </row>
    <row r="145" spans="1:7" x14ac:dyDescent="0.25">
      <c r="B145" s="24" t="s">
        <v>25</v>
      </c>
      <c r="C145" s="24">
        <v>69.573999999999998</v>
      </c>
      <c r="D145" s="24">
        <v>71.073999999999998</v>
      </c>
      <c r="E145" s="24">
        <v>74.591999999999999</v>
      </c>
      <c r="F145" s="24">
        <v>82.796000000000006</v>
      </c>
      <c r="G145" s="24"/>
    </row>
    <row r="146" spans="1:7" x14ac:dyDescent="0.25">
      <c r="B146" s="24" t="s">
        <v>26</v>
      </c>
      <c r="C146" s="24">
        <v>69.510000000000005</v>
      </c>
      <c r="D146" s="24">
        <v>71.272000000000006</v>
      </c>
      <c r="E146" s="24">
        <v>74.998999999999995</v>
      </c>
      <c r="F146" s="24">
        <v>83.480999999999995</v>
      </c>
      <c r="G146" s="24"/>
    </row>
    <row r="147" spans="1:7" x14ac:dyDescent="0.25">
      <c r="B147" s="24" t="s">
        <v>27</v>
      </c>
      <c r="C147" s="24">
        <v>69.286000000000001</v>
      </c>
      <c r="D147" s="24">
        <v>71.387</v>
      </c>
      <c r="E147" s="24">
        <v>75.549000000000007</v>
      </c>
      <c r="F147" s="24">
        <v>83.822999999999993</v>
      </c>
      <c r="G147" s="24"/>
    </row>
    <row r="148" spans="1:7" x14ac:dyDescent="0.25">
      <c r="B148" s="24" t="s">
        <v>28</v>
      </c>
      <c r="C148" s="24">
        <v>69.426000000000002</v>
      </c>
      <c r="D148" s="24">
        <v>71.427999999999997</v>
      </c>
      <c r="E148" s="24">
        <v>76.176000000000002</v>
      </c>
      <c r="F148" s="24">
        <v>84.284000000000006</v>
      </c>
      <c r="G148" s="24"/>
    </row>
    <row r="149" spans="1:7" x14ac:dyDescent="0.25">
      <c r="B149" s="24" t="s">
        <v>29</v>
      </c>
      <c r="C149" s="24">
        <v>69.495999999999995</v>
      </c>
      <c r="D149" s="24">
        <v>72.11</v>
      </c>
      <c r="E149" s="24">
        <v>77.063000000000002</v>
      </c>
      <c r="F149" s="24">
        <v>85.033000000000001</v>
      </c>
      <c r="G149" s="24"/>
    </row>
    <row r="150" spans="1:7" x14ac:dyDescent="0.25">
      <c r="B150" s="24" t="s">
        <v>30</v>
      </c>
      <c r="C150" s="24">
        <v>69.402000000000001</v>
      </c>
      <c r="D150" s="24">
        <v>73.013999999999996</v>
      </c>
      <c r="E150" s="24">
        <v>77.783000000000001</v>
      </c>
      <c r="F150" s="24">
        <v>85.438999999999993</v>
      </c>
      <c r="G150" s="24"/>
    </row>
    <row r="151" spans="1:7" x14ac:dyDescent="0.25">
      <c r="B151" s="24" t="s">
        <v>31</v>
      </c>
      <c r="C151" s="24">
        <v>69.364999999999995</v>
      </c>
      <c r="D151" s="24">
        <v>72.399000000000001</v>
      </c>
      <c r="E151" s="24">
        <v>78.034999999999997</v>
      </c>
      <c r="F151" s="24">
        <v>85.433999999999997</v>
      </c>
      <c r="G151" s="24"/>
    </row>
    <row r="152" spans="1:7" x14ac:dyDescent="0.25">
      <c r="A152">
        <v>12</v>
      </c>
      <c r="B152" s="23" t="s">
        <v>35</v>
      </c>
      <c r="C152" s="23">
        <v>2013</v>
      </c>
      <c r="D152" s="23">
        <v>2014</v>
      </c>
      <c r="E152" s="23">
        <v>2015</v>
      </c>
      <c r="F152" s="23">
        <v>2016</v>
      </c>
      <c r="G152" s="23">
        <v>2017</v>
      </c>
    </row>
    <row r="153" spans="1:7" x14ac:dyDescent="0.25">
      <c r="B153" s="24" t="s">
        <v>49</v>
      </c>
      <c r="C153" s="24">
        <v>1867</v>
      </c>
      <c r="D153" s="24">
        <v>2134</v>
      </c>
      <c r="E153" s="24">
        <v>2460</v>
      </c>
      <c r="F153" s="24">
        <v>3008</v>
      </c>
      <c r="G153" s="24">
        <v>3488</v>
      </c>
    </row>
    <row r="154" spans="1:7" x14ac:dyDescent="0.25">
      <c r="B154" s="24" t="s">
        <v>50</v>
      </c>
      <c r="C154" s="24">
        <v>3850</v>
      </c>
      <c r="D154" s="24">
        <v>3565</v>
      </c>
      <c r="E154" s="24">
        <v>3575</v>
      </c>
      <c r="F154" s="24">
        <v>3002</v>
      </c>
      <c r="G154" s="24">
        <v>3472</v>
      </c>
    </row>
    <row r="155" spans="1:7" x14ac:dyDescent="0.25">
      <c r="B155" s="24" t="s">
        <v>41</v>
      </c>
      <c r="C155" s="24">
        <v>12678</v>
      </c>
      <c r="D155" s="24">
        <v>13301</v>
      </c>
      <c r="E155" s="24">
        <v>13901</v>
      </c>
      <c r="F155" s="24">
        <v>15383</v>
      </c>
      <c r="G155" s="24">
        <v>16852</v>
      </c>
    </row>
    <row r="156" spans="1:7" x14ac:dyDescent="0.25">
      <c r="B156" s="24" t="s">
        <v>40</v>
      </c>
      <c r="C156" s="24">
        <v>45857</v>
      </c>
      <c r="D156" s="24">
        <v>45091</v>
      </c>
      <c r="E156" s="24">
        <v>46784</v>
      </c>
      <c r="F156" s="24">
        <v>50449</v>
      </c>
      <c r="G156" s="24">
        <v>54551</v>
      </c>
    </row>
    <row r="157" spans="1:7" x14ac:dyDescent="0.25">
      <c r="B157" s="24" t="s">
        <v>51</v>
      </c>
      <c r="C157" s="24">
        <v>3026</v>
      </c>
      <c r="D157" s="24">
        <v>3534</v>
      </c>
      <c r="E157" s="24">
        <v>4079</v>
      </c>
      <c r="F157" s="24">
        <v>4916</v>
      </c>
      <c r="G157" s="24">
        <v>5652</v>
      </c>
    </row>
    <row r="158" spans="1:7" x14ac:dyDescent="0.25">
      <c r="B158" s="24" t="s">
        <v>52</v>
      </c>
      <c r="C158" s="24">
        <v>2352</v>
      </c>
      <c r="D158" s="24">
        <v>2510</v>
      </c>
      <c r="E158" s="24">
        <v>2552</v>
      </c>
      <c r="F158" s="24">
        <v>2820</v>
      </c>
      <c r="G158" s="24">
        <v>3015</v>
      </c>
    </row>
    <row r="159" spans="1:7" x14ac:dyDescent="0.25">
      <c r="A159">
        <v>13</v>
      </c>
      <c r="B159" s="23" t="s">
        <v>19</v>
      </c>
      <c r="C159" s="23">
        <v>2014</v>
      </c>
      <c r="D159" s="23">
        <v>2015</v>
      </c>
      <c r="E159" s="23">
        <v>2016</v>
      </c>
      <c r="F159" s="23">
        <v>2017</v>
      </c>
      <c r="G159" s="25"/>
    </row>
    <row r="160" spans="1:7" x14ac:dyDescent="0.25">
      <c r="B160" s="24" t="s">
        <v>20</v>
      </c>
      <c r="C160" s="24">
        <v>-0.4</v>
      </c>
      <c r="D160" s="24">
        <v>-1.9</v>
      </c>
      <c r="E160" s="24">
        <v>2</v>
      </c>
      <c r="F160" s="24">
        <v>1.9</v>
      </c>
      <c r="G160" s="26"/>
    </row>
    <row r="161" spans="1:7" x14ac:dyDescent="0.25">
      <c r="B161" s="24" t="s">
        <v>21</v>
      </c>
      <c r="C161" s="24">
        <v>0.5</v>
      </c>
      <c r="D161" s="24">
        <v>-0.3</v>
      </c>
      <c r="E161" s="24">
        <v>0.2</v>
      </c>
      <c r="F161" s="24">
        <v>4.5</v>
      </c>
      <c r="G161" s="26"/>
    </row>
    <row r="162" spans="1:7" x14ac:dyDescent="0.25">
      <c r="B162" s="24" t="s">
        <v>22</v>
      </c>
      <c r="C162" s="24">
        <v>0.9</v>
      </c>
      <c r="D162" s="24">
        <v>-0.5</v>
      </c>
      <c r="E162" s="24">
        <v>0.1</v>
      </c>
      <c r="F162" s="24"/>
      <c r="G162" s="26"/>
    </row>
    <row r="163" spans="1:7" x14ac:dyDescent="0.25">
      <c r="B163" s="24" t="s">
        <v>23</v>
      </c>
      <c r="C163" s="24">
        <v>2.2999999999999998</v>
      </c>
      <c r="D163" s="24">
        <v>-0.4</v>
      </c>
      <c r="E163" s="24">
        <v>0.1</v>
      </c>
      <c r="F163" s="24"/>
      <c r="G163" s="26"/>
    </row>
    <row r="164" spans="1:7" x14ac:dyDescent="0.25">
      <c r="B164" s="24" t="s">
        <v>24</v>
      </c>
      <c r="C164" s="24">
        <v>2.4</v>
      </c>
      <c r="D164" s="24">
        <v>-0.3</v>
      </c>
      <c r="E164" s="24">
        <v>0.2</v>
      </c>
      <c r="F164" s="24"/>
      <c r="G164" s="26"/>
    </row>
    <row r="165" spans="1:7" x14ac:dyDescent="0.25">
      <c r="B165" s="24" t="s">
        <v>25</v>
      </c>
      <c r="C165" s="24">
        <v>1.9</v>
      </c>
      <c r="D165" s="24">
        <v>0.1</v>
      </c>
      <c r="E165" s="24">
        <v>0.9</v>
      </c>
      <c r="F165" s="24"/>
      <c r="G165" s="26"/>
    </row>
    <row r="166" spans="1:7" x14ac:dyDescent="0.25">
      <c r="B166" s="24" t="s">
        <v>26</v>
      </c>
      <c r="C166" s="24">
        <v>3.5</v>
      </c>
      <c r="D166" s="24">
        <v>-3.3</v>
      </c>
      <c r="E166" s="24">
        <v>3.3</v>
      </c>
      <c r="F166" s="24"/>
      <c r="G166" s="26"/>
    </row>
    <row r="167" spans="1:7" x14ac:dyDescent="0.25">
      <c r="B167" s="24" t="s">
        <v>27</v>
      </c>
      <c r="C167" s="24">
        <v>2.5</v>
      </c>
      <c r="D167" s="24">
        <v>-2.7</v>
      </c>
      <c r="E167" s="24">
        <v>3.3</v>
      </c>
      <c r="F167" s="24"/>
      <c r="G167" s="26"/>
    </row>
    <row r="168" spans="1:7" x14ac:dyDescent="0.25">
      <c r="B168" s="24" t="s">
        <v>28</v>
      </c>
      <c r="C168" s="24">
        <v>2.1</v>
      </c>
      <c r="D168" s="24">
        <v>-2.7</v>
      </c>
      <c r="E168" s="24">
        <v>2.9</v>
      </c>
      <c r="F168" s="24"/>
      <c r="G168" s="26"/>
    </row>
    <row r="169" spans="1:7" x14ac:dyDescent="0.25">
      <c r="B169" s="24" t="s">
        <v>29</v>
      </c>
      <c r="C169" s="24">
        <v>-0.2</v>
      </c>
      <c r="D169" s="24">
        <v>1.4</v>
      </c>
      <c r="E169" s="24">
        <v>0.3</v>
      </c>
      <c r="F169" s="24"/>
      <c r="G169" s="26"/>
    </row>
    <row r="170" spans="1:7" x14ac:dyDescent="0.25">
      <c r="B170" s="24" t="s">
        <v>30</v>
      </c>
      <c r="C170" s="24">
        <v>1.5</v>
      </c>
      <c r="D170" s="24">
        <v>-0.2</v>
      </c>
      <c r="E170" s="24">
        <v>0.2</v>
      </c>
      <c r="F170" s="24"/>
      <c r="G170" s="26"/>
    </row>
    <row r="171" spans="1:7" x14ac:dyDescent="0.25">
      <c r="B171" s="24" t="s">
        <v>31</v>
      </c>
      <c r="C171" s="24">
        <v>-0.2</v>
      </c>
      <c r="D171" s="24">
        <v>0.9</v>
      </c>
      <c r="E171" s="24">
        <v>0.2</v>
      </c>
      <c r="F171" s="24"/>
      <c r="G171" s="27"/>
    </row>
    <row r="172" spans="1:7" x14ac:dyDescent="0.25">
      <c r="A172">
        <v>14</v>
      </c>
      <c r="B172" s="23" t="s">
        <v>32</v>
      </c>
      <c r="C172" s="23">
        <v>2013</v>
      </c>
      <c r="D172" s="23">
        <v>2014</v>
      </c>
      <c r="E172" s="23">
        <v>2015</v>
      </c>
      <c r="F172" s="23">
        <v>2016</v>
      </c>
      <c r="G172" s="23">
        <v>2017</v>
      </c>
    </row>
    <row r="173" spans="1:7" x14ac:dyDescent="0.25">
      <c r="B173" s="24" t="s">
        <v>20</v>
      </c>
      <c r="C173" s="24">
        <v>50.64</v>
      </c>
      <c r="D173" s="24">
        <v>50.424999999999997</v>
      </c>
      <c r="E173" s="24">
        <v>49.476999999999997</v>
      </c>
      <c r="F173" s="24">
        <v>50.481999999999999</v>
      </c>
      <c r="G173" s="24">
        <v>51.43</v>
      </c>
    </row>
    <row r="174" spans="1:7" x14ac:dyDescent="0.25">
      <c r="B174" s="24" t="s">
        <v>21</v>
      </c>
      <c r="C174" s="24">
        <v>50.191000000000003</v>
      </c>
      <c r="D174" s="24">
        <v>50.457999999999998</v>
      </c>
      <c r="E174" s="24">
        <v>50.317999999999998</v>
      </c>
      <c r="F174" s="24">
        <v>50.415999999999997</v>
      </c>
      <c r="G174" s="24">
        <v>52.676000000000002</v>
      </c>
    </row>
    <row r="175" spans="1:7" x14ac:dyDescent="0.25">
      <c r="B175" s="24" t="s">
        <v>22</v>
      </c>
      <c r="C175" s="24">
        <v>50.180999999999997</v>
      </c>
      <c r="D175" s="24">
        <v>50.622999999999998</v>
      </c>
      <c r="E175" s="24">
        <v>50.360999999999997</v>
      </c>
      <c r="F175" s="24">
        <v>50.423999999999999</v>
      </c>
      <c r="G175" s="24"/>
    </row>
    <row r="176" spans="1:7" x14ac:dyDescent="0.25">
      <c r="B176" s="24" t="s">
        <v>23</v>
      </c>
      <c r="C176" s="24">
        <v>49.387</v>
      </c>
      <c r="D176" s="24">
        <v>50.526000000000003</v>
      </c>
      <c r="E176" s="24">
        <v>50.326000000000001</v>
      </c>
      <c r="F176" s="24">
        <v>50.374000000000002</v>
      </c>
      <c r="G176" s="24"/>
    </row>
    <row r="177" spans="1:14" x14ac:dyDescent="0.25">
      <c r="B177" s="24" t="s">
        <v>24</v>
      </c>
      <c r="C177" s="24">
        <v>49.423999999999999</v>
      </c>
      <c r="D177" s="24">
        <v>50.633000000000003</v>
      </c>
      <c r="E177" s="24">
        <v>50.469000000000001</v>
      </c>
      <c r="F177" s="24">
        <v>50.554000000000002</v>
      </c>
      <c r="G177" s="24"/>
    </row>
    <row r="178" spans="1:14" x14ac:dyDescent="0.25">
      <c r="B178" s="24" t="s">
        <v>25</v>
      </c>
      <c r="C178" s="24">
        <v>49.414999999999999</v>
      </c>
      <c r="D178" s="24">
        <v>50.335999999999999</v>
      </c>
      <c r="E178" s="24">
        <v>50.372999999999998</v>
      </c>
      <c r="F178" s="24">
        <v>50.823</v>
      </c>
      <c r="G178" s="24"/>
    </row>
    <row r="179" spans="1:14" x14ac:dyDescent="0.25">
      <c r="B179" s="24" t="s">
        <v>26</v>
      </c>
      <c r="C179" s="24">
        <v>49.387</v>
      </c>
      <c r="D179" s="24">
        <v>51.106999999999999</v>
      </c>
      <c r="E179" s="24">
        <v>49.402999999999999</v>
      </c>
      <c r="F179" s="24">
        <v>51.021000000000001</v>
      </c>
      <c r="G179" s="24"/>
    </row>
    <row r="180" spans="1:14" x14ac:dyDescent="0.25">
      <c r="B180" s="24" t="s">
        <v>27</v>
      </c>
      <c r="C180" s="24">
        <v>49.433999999999997</v>
      </c>
      <c r="D180" s="24">
        <v>50.670999999999999</v>
      </c>
      <c r="E180" s="24">
        <v>49.32</v>
      </c>
      <c r="F180" s="24">
        <v>50.957000000000001</v>
      </c>
      <c r="G180" s="24"/>
    </row>
    <row r="181" spans="1:14" x14ac:dyDescent="0.25">
      <c r="B181" s="24" t="s">
        <v>28</v>
      </c>
      <c r="C181" s="24">
        <v>49.545999999999999</v>
      </c>
      <c r="D181" s="24">
        <v>50.573999999999998</v>
      </c>
      <c r="E181" s="24">
        <v>49.231000000000002</v>
      </c>
      <c r="F181" s="24">
        <v>50.677</v>
      </c>
      <c r="G181" s="24"/>
    </row>
    <row r="182" spans="1:14" x14ac:dyDescent="0.25">
      <c r="B182" s="24" t="s">
        <v>29</v>
      </c>
      <c r="C182" s="24">
        <v>49.89</v>
      </c>
      <c r="D182" s="24">
        <v>49.789000000000001</v>
      </c>
      <c r="E182" s="24">
        <v>50.485999999999997</v>
      </c>
      <c r="F182" s="24">
        <v>50.637</v>
      </c>
      <c r="G182" s="24"/>
    </row>
    <row r="183" spans="1:14" x14ac:dyDescent="0.25">
      <c r="B183" s="24" t="s">
        <v>30</v>
      </c>
      <c r="C183" s="24">
        <v>49.850999999999999</v>
      </c>
      <c r="D183" s="24">
        <v>50.604999999999997</v>
      </c>
      <c r="E183" s="24">
        <v>50.521999999999998</v>
      </c>
      <c r="F183" s="24">
        <v>50.625</v>
      </c>
      <c r="G183" s="24"/>
    </row>
    <row r="184" spans="1:14" x14ac:dyDescent="0.25">
      <c r="B184" s="24" t="s">
        <v>31</v>
      </c>
      <c r="C184" s="24">
        <v>50.191000000000003</v>
      </c>
      <c r="D184" s="24">
        <v>50.082999999999998</v>
      </c>
      <c r="E184" s="24">
        <v>50.521000000000001</v>
      </c>
      <c r="F184" s="24">
        <v>50.616</v>
      </c>
      <c r="G184" s="24"/>
    </row>
    <row r="185" spans="1:14" x14ac:dyDescent="0.25">
      <c r="A185">
        <v>15</v>
      </c>
      <c r="B185" s="23" t="s">
        <v>35</v>
      </c>
      <c r="C185" s="23">
        <v>2013</v>
      </c>
      <c r="D185" s="23">
        <v>2014</v>
      </c>
      <c r="E185" s="23">
        <v>2015</v>
      </c>
      <c r="F185" s="23">
        <v>2016</v>
      </c>
      <c r="G185" s="23">
        <v>2017</v>
      </c>
      <c r="I185" s="39" t="s">
        <v>35</v>
      </c>
      <c r="J185" s="39">
        <v>2013</v>
      </c>
      <c r="K185" s="39">
        <v>2014</v>
      </c>
      <c r="L185" s="39">
        <v>2015</v>
      </c>
      <c r="M185" s="39">
        <v>2016</v>
      </c>
      <c r="N185" s="39">
        <v>2017</v>
      </c>
    </row>
    <row r="186" spans="1:14" x14ac:dyDescent="0.25">
      <c r="B186" s="24" t="s">
        <v>53</v>
      </c>
      <c r="C186" s="24">
        <v>1218</v>
      </c>
      <c r="D186" s="24">
        <v>1970</v>
      </c>
      <c r="E186" s="24">
        <v>2784</v>
      </c>
      <c r="F186" s="24">
        <v>2240</v>
      </c>
      <c r="G186" s="24"/>
      <c r="I186" s="19" t="s">
        <v>45</v>
      </c>
      <c r="J186" s="34">
        <v>11355</v>
      </c>
      <c r="K186" s="34">
        <v>10955</v>
      </c>
      <c r="L186" s="34">
        <v>10936</v>
      </c>
      <c r="M186" s="34">
        <v>10620</v>
      </c>
      <c r="N186" s="34">
        <v>11171</v>
      </c>
    </row>
    <row r="187" spans="1:14" x14ac:dyDescent="0.25">
      <c r="B187" s="24" t="s">
        <v>54</v>
      </c>
      <c r="C187" s="24">
        <v>1218</v>
      </c>
      <c r="D187" s="24">
        <v>1131</v>
      </c>
      <c r="E187" s="24"/>
      <c r="F187" s="24"/>
      <c r="G187" s="24"/>
      <c r="I187" s="19" t="s">
        <v>44</v>
      </c>
      <c r="J187" s="34">
        <v>9382</v>
      </c>
      <c r="K187" s="34">
        <v>9831</v>
      </c>
      <c r="L187" s="34">
        <v>9747</v>
      </c>
      <c r="M187" s="34">
        <v>10569</v>
      </c>
      <c r="N187" s="34">
        <v>11159</v>
      </c>
    </row>
    <row r="188" spans="1:14" x14ac:dyDescent="0.25">
      <c r="B188" s="24" t="s">
        <v>55</v>
      </c>
      <c r="C188" s="24">
        <v>744</v>
      </c>
      <c r="D188" s="24"/>
      <c r="E188" s="24"/>
      <c r="F188" s="24"/>
      <c r="G188" s="24"/>
      <c r="I188" t="s">
        <v>46</v>
      </c>
      <c r="J188" s="34">
        <v>8801</v>
      </c>
      <c r="K188" s="34">
        <v>9201</v>
      </c>
      <c r="L188" s="34">
        <v>8846</v>
      </c>
      <c r="M188" s="34">
        <v>7229</v>
      </c>
      <c r="N188" s="34">
        <v>7229</v>
      </c>
    </row>
    <row r="189" spans="1:14" x14ac:dyDescent="0.25">
      <c r="B189" s="24" t="s">
        <v>56</v>
      </c>
      <c r="C189" s="24">
        <v>2013</v>
      </c>
      <c r="D189" s="24">
        <v>1970</v>
      </c>
      <c r="E189" s="24">
        <v>2784</v>
      </c>
      <c r="F189" s="24">
        <v>2240</v>
      </c>
      <c r="G189" s="24"/>
      <c r="I189" s="2" t="s">
        <v>123</v>
      </c>
      <c r="J189" s="34">
        <f>SUM(J190:J194)</f>
        <v>12629</v>
      </c>
      <c r="K189" s="34">
        <f>SUM(K190:K194)</f>
        <v>12543</v>
      </c>
      <c r="L189" s="34">
        <f>SUM(L190:L194)</f>
        <v>12114</v>
      </c>
      <c r="M189" s="34">
        <f>SUM(M190:M194)</f>
        <v>11965</v>
      </c>
      <c r="N189" s="34">
        <f>SUM(N190:N194)</f>
        <v>12639</v>
      </c>
    </row>
    <row r="190" spans="1:14" x14ac:dyDescent="0.25">
      <c r="B190" s="24" t="s">
        <v>57</v>
      </c>
      <c r="C190" s="24">
        <v>2538</v>
      </c>
      <c r="D190" s="24">
        <v>2544</v>
      </c>
      <c r="E190" s="24">
        <v>1917</v>
      </c>
      <c r="F190" s="24">
        <v>1827</v>
      </c>
      <c r="G190" s="24">
        <v>1373</v>
      </c>
      <c r="I190" s="5" t="s">
        <v>64</v>
      </c>
      <c r="J190" s="34">
        <v>2226</v>
      </c>
      <c r="K190" s="34">
        <v>2752</v>
      </c>
      <c r="L190" s="34">
        <v>3150</v>
      </c>
      <c r="M190" s="34">
        <v>3147</v>
      </c>
      <c r="N190" s="34">
        <v>5510</v>
      </c>
    </row>
    <row r="191" spans="1:14" x14ac:dyDescent="0.25">
      <c r="B191" s="24" t="s">
        <v>58</v>
      </c>
      <c r="C191" s="24">
        <v>1082</v>
      </c>
      <c r="D191" s="24">
        <v>1203</v>
      </c>
      <c r="E191" s="24">
        <v>1361</v>
      </c>
      <c r="F191" s="24">
        <v>1653</v>
      </c>
      <c r="G191" s="24">
        <v>1898</v>
      </c>
      <c r="I191" s="5" t="s">
        <v>56</v>
      </c>
      <c r="J191" s="34">
        <v>2013</v>
      </c>
      <c r="K191" s="34">
        <v>1970</v>
      </c>
      <c r="L191" s="34">
        <v>2784</v>
      </c>
      <c r="M191" s="34">
        <v>2240</v>
      </c>
      <c r="N191" s="34"/>
    </row>
    <row r="192" spans="1:14" x14ac:dyDescent="0.25">
      <c r="B192" s="24" t="s">
        <v>59</v>
      </c>
      <c r="C192" s="24">
        <v>4485</v>
      </c>
      <c r="D192" s="24">
        <v>3892</v>
      </c>
      <c r="E192" s="24">
        <v>3306</v>
      </c>
      <c r="F192" s="24">
        <v>3332</v>
      </c>
      <c r="G192" s="24">
        <v>3842</v>
      </c>
      <c r="I192" s="5" t="s">
        <v>54</v>
      </c>
      <c r="J192" s="34">
        <v>1218</v>
      </c>
      <c r="K192" s="34">
        <v>1131</v>
      </c>
      <c r="L192" s="34"/>
      <c r="M192" s="34"/>
      <c r="N192" s="34"/>
    </row>
    <row r="193" spans="2:14" x14ac:dyDescent="0.25">
      <c r="B193" s="24" t="s">
        <v>45</v>
      </c>
      <c r="C193" s="24">
        <v>11355</v>
      </c>
      <c r="D193" s="24">
        <v>10955</v>
      </c>
      <c r="E193" s="24">
        <v>10936</v>
      </c>
      <c r="F193" s="24">
        <v>10620</v>
      </c>
      <c r="G193" s="24">
        <v>11171</v>
      </c>
      <c r="I193" t="s">
        <v>59</v>
      </c>
      <c r="J193" s="34">
        <v>4485</v>
      </c>
      <c r="K193" s="34">
        <v>3892</v>
      </c>
      <c r="L193" s="34">
        <v>3306</v>
      </c>
      <c r="M193" s="34">
        <v>3332</v>
      </c>
      <c r="N193" s="34">
        <v>3842</v>
      </c>
    </row>
    <row r="194" spans="2:14" x14ac:dyDescent="0.25">
      <c r="B194" s="24" t="s">
        <v>46</v>
      </c>
      <c r="C194" s="24">
        <v>8801</v>
      </c>
      <c r="D194" s="24">
        <v>9201</v>
      </c>
      <c r="E194" s="24">
        <v>8846</v>
      </c>
      <c r="F194" s="24">
        <v>7229</v>
      </c>
      <c r="G194" s="24">
        <v>7229</v>
      </c>
      <c r="I194" t="s">
        <v>61</v>
      </c>
      <c r="J194" s="34">
        <v>2687</v>
      </c>
      <c r="K194" s="34">
        <v>2798</v>
      </c>
      <c r="L194" s="34">
        <v>2874</v>
      </c>
      <c r="M194" s="34">
        <v>3246</v>
      </c>
      <c r="N194" s="34">
        <v>3287</v>
      </c>
    </row>
    <row r="195" spans="2:14" x14ac:dyDescent="0.25">
      <c r="B195" s="24" t="s">
        <v>60</v>
      </c>
      <c r="C195" s="24">
        <v>1039</v>
      </c>
      <c r="D195" s="24">
        <v>1113</v>
      </c>
      <c r="E195" s="24">
        <v>1128</v>
      </c>
      <c r="F195" s="24">
        <v>1197</v>
      </c>
      <c r="G195" s="24">
        <v>1328</v>
      </c>
      <c r="I195" t="s">
        <v>62</v>
      </c>
      <c r="J195" s="34">
        <v>1541</v>
      </c>
      <c r="K195" s="34">
        <v>1841</v>
      </c>
      <c r="L195" s="34">
        <v>2313</v>
      </c>
      <c r="M195" s="34">
        <v>2827</v>
      </c>
      <c r="N195" s="34">
        <v>3025</v>
      </c>
    </row>
    <row r="196" spans="2:14" x14ac:dyDescent="0.25">
      <c r="B196" s="24" t="s">
        <v>61</v>
      </c>
      <c r="C196" s="24">
        <v>2687</v>
      </c>
      <c r="D196" s="24">
        <v>2798</v>
      </c>
      <c r="E196" s="24">
        <v>2874</v>
      </c>
      <c r="F196" s="24">
        <v>3246</v>
      </c>
      <c r="G196" s="24">
        <v>3287</v>
      </c>
      <c r="I196" t="s">
        <v>63</v>
      </c>
      <c r="J196" s="34">
        <v>1080</v>
      </c>
      <c r="K196" s="34">
        <v>1227</v>
      </c>
      <c r="L196" s="34">
        <v>1956</v>
      </c>
      <c r="M196" s="34">
        <v>2529</v>
      </c>
      <c r="N196" s="34">
        <v>2854</v>
      </c>
    </row>
    <row r="197" spans="2:14" x14ac:dyDescent="0.25">
      <c r="B197" s="24" t="s">
        <v>62</v>
      </c>
      <c r="C197" s="24">
        <v>1541</v>
      </c>
      <c r="D197" s="24">
        <v>1841</v>
      </c>
      <c r="E197" s="24">
        <v>2313</v>
      </c>
      <c r="F197" s="24">
        <v>2827</v>
      </c>
      <c r="G197" s="24">
        <v>3025</v>
      </c>
      <c r="I197" t="s">
        <v>58</v>
      </c>
      <c r="J197" s="34">
        <v>1082</v>
      </c>
      <c r="K197" s="34">
        <v>1203</v>
      </c>
      <c r="L197" s="34">
        <v>1361</v>
      </c>
      <c r="M197" s="34">
        <v>1653</v>
      </c>
      <c r="N197" s="34">
        <v>1898</v>
      </c>
    </row>
    <row r="198" spans="2:14" x14ac:dyDescent="0.25">
      <c r="B198" s="24" t="s">
        <v>63</v>
      </c>
      <c r="C198" s="24">
        <v>1080</v>
      </c>
      <c r="D198" s="24">
        <v>1227</v>
      </c>
      <c r="E198" s="24">
        <v>1956</v>
      </c>
      <c r="F198" s="24">
        <v>2529</v>
      </c>
      <c r="G198" s="24">
        <v>2854</v>
      </c>
      <c r="I198" t="s">
        <v>57</v>
      </c>
      <c r="J198" s="34">
        <v>2538</v>
      </c>
      <c r="K198" s="34">
        <v>2544</v>
      </c>
      <c r="L198" s="34">
        <v>1917</v>
      </c>
      <c r="M198" s="34">
        <v>1827</v>
      </c>
      <c r="N198" s="34">
        <v>1373</v>
      </c>
    </row>
    <row r="199" spans="2:14" x14ac:dyDescent="0.25">
      <c r="B199" s="24" t="s">
        <v>64</v>
      </c>
      <c r="C199" s="24">
        <v>2226</v>
      </c>
      <c r="D199" s="24">
        <v>2752</v>
      </c>
      <c r="E199" s="24">
        <v>3150</v>
      </c>
      <c r="F199" s="24">
        <v>3147</v>
      </c>
      <c r="G199" s="24">
        <v>5510</v>
      </c>
      <c r="I199" s="19" t="s">
        <v>60</v>
      </c>
      <c r="J199" s="34">
        <v>1039</v>
      </c>
      <c r="K199" s="34">
        <v>1113</v>
      </c>
      <c r="L199" s="34">
        <v>1128</v>
      </c>
      <c r="M199" s="34">
        <v>1197</v>
      </c>
      <c r="N199" s="34">
        <v>1328</v>
      </c>
    </row>
    <row r="200" spans="2:14" x14ac:dyDescent="0.25">
      <c r="B200" s="24" t="s">
        <v>44</v>
      </c>
      <c r="C200" s="24">
        <v>9382</v>
      </c>
      <c r="D200" s="24">
        <v>9831</v>
      </c>
      <c r="E200" s="24">
        <v>9747</v>
      </c>
      <c r="F200" s="24">
        <v>10569</v>
      </c>
      <c r="G200" s="24">
        <v>11159</v>
      </c>
      <c r="I200" t="s">
        <v>55</v>
      </c>
      <c r="J200" s="34">
        <v>744</v>
      </c>
      <c r="K200" s="34"/>
      <c r="L200" s="34"/>
      <c r="M200" s="34"/>
      <c r="N200" s="34"/>
    </row>
  </sheetData>
  <sortState ref="I186:N201">
    <sortCondition descending="1" ref="N186:N201"/>
  </sortState>
  <mergeCells count="3">
    <mergeCell ref="B8:C8"/>
    <mergeCell ref="B9:G9"/>
    <mergeCell ref="B10:G10"/>
  </mergeCells>
  <pageMargins left="0.7" right="0.7" top="0.75" bottom="0.75" header="0.3" footer="0.3"/>
  <pageSetup orientation="portrait" r:id="rId1"/>
  <drawing r:id="rId2"/>
  <legacyDrawing r:id="rId3"/>
  <controls>
    <mc:AlternateContent xmlns:mc="http://schemas.openxmlformats.org/markup-compatibility/2006">
      <mc:Choice Requires="x14">
        <control shapeId="1033" r:id="rId4" name="Control 9">
          <controlPr defaultSize="0" autoPict="0" r:id="rId5">
            <anchor moveWithCells="1">
              <from>
                <xdr:col>1</xdr:col>
                <xdr:colOff>0</xdr:colOff>
                <xdr:row>5</xdr:row>
                <xdr:rowOff>0</xdr:rowOff>
              </from>
              <to>
                <xdr:col>1</xdr:col>
                <xdr:colOff>914400</xdr:colOff>
                <xdr:row>6</xdr:row>
                <xdr:rowOff>38100</xdr:rowOff>
              </to>
            </anchor>
          </controlPr>
        </control>
      </mc:Choice>
      <mc:Fallback>
        <control shapeId="1033" r:id="rId4" name="Control 9"/>
      </mc:Fallback>
    </mc:AlternateContent>
    <mc:AlternateContent xmlns:mc="http://schemas.openxmlformats.org/markup-compatibility/2006">
      <mc:Choice Requires="x14">
        <control shapeId="1034" r:id="rId6" name="Control 10">
          <controlPr defaultSize="0" autoPict="0" r:id="rId7">
            <anchor moveWithCells="1">
              <from>
                <xdr:col>1</xdr:col>
                <xdr:colOff>0</xdr:colOff>
                <xdr:row>6</xdr:row>
                <xdr:rowOff>0</xdr:rowOff>
              </from>
              <to>
                <xdr:col>1</xdr:col>
                <xdr:colOff>914400</xdr:colOff>
                <xdr:row>7</xdr:row>
                <xdr:rowOff>38100</xdr:rowOff>
              </to>
            </anchor>
          </controlPr>
        </control>
      </mc:Choice>
      <mc:Fallback>
        <control shapeId="1034" r:id="rId6" name="Control 10"/>
      </mc:Fallback>
    </mc:AlternateContent>
    <mc:AlternateContent xmlns:mc="http://schemas.openxmlformats.org/markup-compatibility/2006">
      <mc:Choice Requires="x14">
        <control shapeId="1035" r:id="rId8" name="Control 11">
          <controlPr defaultSize="0" autoPict="0" r:id="rId9">
            <anchor moveWithCells="1">
              <from>
                <xdr:col>2</xdr:col>
                <xdr:colOff>0</xdr:colOff>
                <xdr:row>6</xdr:row>
                <xdr:rowOff>0</xdr:rowOff>
              </from>
              <to>
                <xdr:col>3</xdr:col>
                <xdr:colOff>190500</xdr:colOff>
                <xdr:row>7</xdr:row>
                <xdr:rowOff>38100</xdr:rowOff>
              </to>
            </anchor>
          </controlPr>
        </control>
      </mc:Choice>
      <mc:Fallback>
        <control shapeId="1035" r:id="rId8" name="Control 11"/>
      </mc:Fallback>
    </mc:AlternateContent>
    <mc:AlternateContent xmlns:mc="http://schemas.openxmlformats.org/markup-compatibility/2006">
      <mc:Choice Requires="x14">
        <control shapeId="1036" r:id="rId10" name="Control 12">
          <controlPr defaultSize="0" autoPict="0" r:id="rId11">
            <anchor moveWithCells="1">
              <from>
                <xdr:col>3</xdr:col>
                <xdr:colOff>0</xdr:colOff>
                <xdr:row>7</xdr:row>
                <xdr:rowOff>0</xdr:rowOff>
              </from>
              <to>
                <xdr:col>5</xdr:col>
                <xdr:colOff>28575</xdr:colOff>
                <xdr:row>7</xdr:row>
                <xdr:rowOff>228600</xdr:rowOff>
              </to>
            </anchor>
          </controlPr>
        </control>
      </mc:Choice>
      <mc:Fallback>
        <control shapeId="1036" r:id="rId10" name="Control 12"/>
      </mc:Fallback>
    </mc:AlternateContent>
    <mc:AlternateContent xmlns:mc="http://schemas.openxmlformats.org/markup-compatibility/2006">
      <mc:Choice Requires="x14">
        <control shapeId="1037" r:id="rId12" name="Control 13">
          <controlPr defaultSize="0" autoPict="0" r:id="rId13">
            <anchor moveWithCells="1">
              <from>
                <xdr:col>5</xdr:col>
                <xdr:colOff>0</xdr:colOff>
                <xdr:row>7</xdr:row>
                <xdr:rowOff>0</xdr:rowOff>
              </from>
              <to>
                <xdr:col>6</xdr:col>
                <xdr:colOff>171450</xdr:colOff>
                <xdr:row>7</xdr:row>
                <xdr:rowOff>228600</xdr:rowOff>
              </to>
            </anchor>
          </controlPr>
        </control>
      </mc:Choice>
      <mc:Fallback>
        <control shapeId="1037" r:id="rId12" name="Control 13"/>
      </mc:Fallback>
    </mc:AlternateContent>
    <mc:AlternateContent xmlns:mc="http://schemas.openxmlformats.org/markup-compatibility/2006">
      <mc:Choice Requires="x14">
        <control shapeId="1038" r:id="rId14" name="Control 14">
          <controlPr defaultSize="0" autoPict="0" r:id="rId15">
            <anchor moveWithCells="1">
              <from>
                <xdr:col>6</xdr:col>
                <xdr:colOff>0</xdr:colOff>
                <xdr:row>7</xdr:row>
                <xdr:rowOff>0</xdr:rowOff>
              </from>
              <to>
                <xdr:col>7</xdr:col>
                <xdr:colOff>76200</xdr:colOff>
                <xdr:row>7</xdr:row>
                <xdr:rowOff>323850</xdr:rowOff>
              </to>
            </anchor>
          </controlPr>
        </control>
      </mc:Choice>
      <mc:Fallback>
        <control shapeId="1038" r:id="rId14" name="Control 14"/>
      </mc:Fallback>
    </mc:AlternateContent>
    <mc:AlternateContent xmlns:mc="http://schemas.openxmlformats.org/markup-compatibility/2006">
      <mc:Choice Requires="x14">
        <control shapeId="1045" r:id="rId16" name="Control 21">
          <controlPr defaultSize="0" autoPict="0" r:id="rId17">
            <anchor moveWithCells="1">
              <from>
                <xdr:col>9</xdr:col>
                <xdr:colOff>0</xdr:colOff>
                <xdr:row>5</xdr:row>
                <xdr:rowOff>0</xdr:rowOff>
              </from>
              <to>
                <xdr:col>10</xdr:col>
                <xdr:colOff>428625</xdr:colOff>
                <xdr:row>6</xdr:row>
                <xdr:rowOff>38100</xdr:rowOff>
              </to>
            </anchor>
          </controlPr>
        </control>
      </mc:Choice>
      <mc:Fallback>
        <control shapeId="1045" r:id="rId16" name="Control 21"/>
      </mc:Fallback>
    </mc:AlternateContent>
    <mc:AlternateContent xmlns:mc="http://schemas.openxmlformats.org/markup-compatibility/2006">
      <mc:Choice Requires="x14">
        <control shapeId="1046" r:id="rId18" name="Control 22">
          <controlPr defaultSize="0" autoPict="0" r:id="rId19">
            <anchor moveWithCells="1">
              <from>
                <xdr:col>9</xdr:col>
                <xdr:colOff>0</xdr:colOff>
                <xdr:row>5</xdr:row>
                <xdr:rowOff>0</xdr:rowOff>
              </from>
              <to>
                <xdr:col>10</xdr:col>
                <xdr:colOff>0</xdr:colOff>
                <xdr:row>6</xdr:row>
                <xdr:rowOff>38100</xdr:rowOff>
              </to>
            </anchor>
          </controlPr>
        </control>
      </mc:Choice>
      <mc:Fallback>
        <control shapeId="1046" r:id="rId18" name="Control 22"/>
      </mc:Fallback>
    </mc:AlternateContent>
    <mc:AlternateContent xmlns:mc="http://schemas.openxmlformats.org/markup-compatibility/2006">
      <mc:Choice Requires="x14">
        <control shapeId="1047" r:id="rId20" name="Control 23">
          <controlPr defaultSize="0" autoPict="0" r:id="rId21">
            <anchor moveWithCells="1">
              <from>
                <xdr:col>9</xdr:col>
                <xdr:colOff>0</xdr:colOff>
                <xdr:row>5</xdr:row>
                <xdr:rowOff>0</xdr:rowOff>
              </from>
              <to>
                <xdr:col>9</xdr:col>
                <xdr:colOff>581025</xdr:colOff>
                <xdr:row>6</xdr:row>
                <xdr:rowOff>133350</xdr:rowOff>
              </to>
            </anchor>
          </controlPr>
        </control>
      </mc:Choice>
      <mc:Fallback>
        <control shapeId="1047" r:id="rId20" name="Control 23"/>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35"/>
  <sheetViews>
    <sheetView tabSelected="1" zoomScale="80" zoomScaleNormal="80" workbookViewId="0">
      <selection activeCell="B23" sqref="B23"/>
    </sheetView>
  </sheetViews>
  <sheetFormatPr defaultRowHeight="15" x14ac:dyDescent="0.25"/>
  <cols>
    <col min="2" max="2" width="21.5703125" bestFit="1" customWidth="1"/>
    <col min="3" max="3" width="17" customWidth="1"/>
    <col min="4" max="4" width="15.140625" bestFit="1" customWidth="1"/>
    <col min="5" max="5" width="16.85546875" customWidth="1"/>
    <col min="8" max="8" width="10.28515625" bestFit="1" customWidth="1"/>
  </cols>
  <sheetData>
    <row r="1" spans="1:8" x14ac:dyDescent="0.25">
      <c r="A1" s="165" t="s">
        <v>164</v>
      </c>
      <c r="B1" s="165"/>
      <c r="C1" s="165"/>
      <c r="D1" s="165"/>
      <c r="E1" s="165"/>
    </row>
    <row r="2" spans="1:8" x14ac:dyDescent="0.25">
      <c r="A2" t="s">
        <v>88</v>
      </c>
    </row>
    <row r="3" spans="1:8" ht="44.25" customHeight="1" x14ac:dyDescent="0.25">
      <c r="A3" s="79" t="str">
        <f>SourceData!B82</f>
        <v>Rank</v>
      </c>
      <c r="B3" s="79" t="str">
        <f>SourceData!C82</f>
        <v>Airline</v>
      </c>
      <c r="C3" s="80" t="str">
        <f>SourceData!D82</f>
        <v>Total FTE Employees</v>
      </c>
      <c r="D3" s="79" t="str">
        <f>CONCATENATE(SourceData!E82,"**")</f>
        <v>Carrier Group**</v>
      </c>
      <c r="E3" s="80" t="str">
        <f>SourceData!F82</f>
        <v>Top 10 Airlines February 2016</v>
      </c>
      <c r="F3" s="2"/>
    </row>
    <row r="4" spans="1:8" x14ac:dyDescent="0.25">
      <c r="A4" s="5">
        <f>SourceData!B83</f>
        <v>1</v>
      </c>
      <c r="B4" s="5" t="s">
        <v>138</v>
      </c>
      <c r="C4" s="111">
        <v>99845</v>
      </c>
      <c r="D4" s="5" t="s">
        <v>5</v>
      </c>
      <c r="E4" s="5" t="s">
        <v>130</v>
      </c>
      <c r="F4" s="5"/>
      <c r="G4" s="35"/>
      <c r="H4" s="10"/>
    </row>
    <row r="5" spans="1:8" x14ac:dyDescent="0.25">
      <c r="A5" s="5">
        <f>SourceData!B84</f>
        <v>2</v>
      </c>
      <c r="B5" s="5" t="s">
        <v>139</v>
      </c>
      <c r="C5" s="111">
        <v>82225</v>
      </c>
      <c r="D5" s="5" t="s">
        <v>5</v>
      </c>
      <c r="E5" s="5" t="s">
        <v>142</v>
      </c>
      <c r="F5" s="5"/>
    </row>
    <row r="6" spans="1:8" x14ac:dyDescent="0.25">
      <c r="A6" s="5">
        <f>SourceData!B85</f>
        <v>3</v>
      </c>
      <c r="B6" s="5" t="s">
        <v>140</v>
      </c>
      <c r="C6" s="111">
        <v>79510</v>
      </c>
      <c r="D6" s="5" t="s">
        <v>5</v>
      </c>
      <c r="E6" s="5" t="s">
        <v>143</v>
      </c>
      <c r="F6" s="5"/>
    </row>
    <row r="7" spans="1:8" x14ac:dyDescent="0.25">
      <c r="A7" s="5">
        <f>SourceData!B86</f>
        <v>4</v>
      </c>
      <c r="B7" s="5" t="s">
        <v>134</v>
      </c>
      <c r="C7" s="111">
        <v>54551</v>
      </c>
      <c r="D7" s="5" t="s">
        <v>6</v>
      </c>
      <c r="E7" s="5" t="s">
        <v>144</v>
      </c>
      <c r="F7" s="5"/>
    </row>
    <row r="8" spans="1:8" x14ac:dyDescent="0.25">
      <c r="A8" s="5">
        <f>SourceData!B87</f>
        <v>5</v>
      </c>
      <c r="B8" s="5" t="s">
        <v>133</v>
      </c>
      <c r="C8" s="111">
        <v>16852</v>
      </c>
      <c r="D8" s="5" t="s">
        <v>6</v>
      </c>
      <c r="E8" s="5" t="s">
        <v>133</v>
      </c>
      <c r="F8" s="5"/>
    </row>
    <row r="9" spans="1:8" x14ac:dyDescent="0.25">
      <c r="A9" s="5">
        <f>SourceData!B88</f>
        <v>6</v>
      </c>
      <c r="B9" s="5" t="s">
        <v>141</v>
      </c>
      <c r="C9" s="111">
        <v>11785</v>
      </c>
      <c r="D9" s="5" t="s">
        <v>5</v>
      </c>
      <c r="E9" s="5" t="s">
        <v>145</v>
      </c>
      <c r="F9" s="5"/>
    </row>
    <row r="10" spans="1:8" x14ac:dyDescent="0.25">
      <c r="A10" s="5">
        <f>SourceData!B89</f>
        <v>7</v>
      </c>
      <c r="B10" s="5" t="s">
        <v>45</v>
      </c>
      <c r="C10" s="111">
        <v>11171</v>
      </c>
      <c r="D10" s="5" t="s">
        <v>7</v>
      </c>
      <c r="E10" s="5" t="s">
        <v>146</v>
      </c>
      <c r="F10" s="5"/>
    </row>
    <row r="11" spans="1:8" x14ac:dyDescent="0.25">
      <c r="A11" s="5">
        <f>SourceData!B90</f>
        <v>8</v>
      </c>
      <c r="B11" s="5" t="s">
        <v>136</v>
      </c>
      <c r="C11" s="111">
        <v>11159</v>
      </c>
      <c r="D11" s="5" t="s">
        <v>7</v>
      </c>
      <c r="E11" s="5" t="s">
        <v>136</v>
      </c>
      <c r="F11" s="5"/>
    </row>
    <row r="12" spans="1:8" x14ac:dyDescent="0.25">
      <c r="A12" s="5">
        <f>SourceData!B91</f>
        <v>9</v>
      </c>
      <c r="B12" s="5" t="s">
        <v>137</v>
      </c>
      <c r="C12" s="111">
        <v>7229</v>
      </c>
      <c r="D12" s="5" t="s">
        <v>7</v>
      </c>
      <c r="E12" s="5" t="s">
        <v>137</v>
      </c>
      <c r="F12" s="5"/>
    </row>
    <row r="13" spans="1:8" x14ac:dyDescent="0.25">
      <c r="A13" s="74">
        <f>SourceData!B92</f>
        <v>10</v>
      </c>
      <c r="B13" s="74" t="s">
        <v>135</v>
      </c>
      <c r="C13" s="113">
        <v>5652</v>
      </c>
      <c r="D13" s="74" t="s">
        <v>6</v>
      </c>
      <c r="E13" s="74" t="s">
        <v>147</v>
      </c>
      <c r="F13" s="5"/>
    </row>
    <row r="14" spans="1:8" ht="22.5" customHeight="1" x14ac:dyDescent="0.25">
      <c r="A14" s="168" t="s">
        <v>71</v>
      </c>
      <c r="B14" s="168"/>
      <c r="C14" s="168"/>
      <c r="D14" s="168"/>
      <c r="E14" s="168"/>
    </row>
    <row r="15" spans="1:8" x14ac:dyDescent="0.25">
      <c r="A15" s="169" t="s">
        <v>72</v>
      </c>
      <c r="B15" s="169"/>
      <c r="C15" s="169"/>
      <c r="D15" s="169"/>
      <c r="E15" s="169"/>
    </row>
    <row r="16" spans="1:8" x14ac:dyDescent="0.25">
      <c r="A16" s="169" t="s">
        <v>89</v>
      </c>
      <c r="B16" s="169"/>
      <c r="C16" s="169"/>
      <c r="D16" s="169"/>
      <c r="E16" s="169"/>
    </row>
    <row r="21" spans="1:3" x14ac:dyDescent="0.25">
      <c r="A21" s="2"/>
    </row>
    <row r="26" spans="1:3" x14ac:dyDescent="0.25">
      <c r="C26" s="34"/>
    </row>
    <row r="27" spans="1:3" x14ac:dyDescent="0.25">
      <c r="C27" s="34"/>
    </row>
    <row r="28" spans="1:3" x14ac:dyDescent="0.25">
      <c r="C28" s="34"/>
    </row>
    <row r="29" spans="1:3" x14ac:dyDescent="0.25">
      <c r="C29" s="34"/>
    </row>
    <row r="30" spans="1:3" x14ac:dyDescent="0.25">
      <c r="C30" s="34"/>
    </row>
    <row r="31" spans="1:3" x14ac:dyDescent="0.25">
      <c r="C31" s="34"/>
    </row>
    <row r="32" spans="1:3" x14ac:dyDescent="0.25">
      <c r="C32" s="34"/>
    </row>
    <row r="33" spans="3:3" x14ac:dyDescent="0.25">
      <c r="C33" s="34"/>
    </row>
    <row r="34" spans="3:3" x14ac:dyDescent="0.25">
      <c r="C34" s="34"/>
    </row>
    <row r="35" spans="3:3" x14ac:dyDescent="0.25">
      <c r="C35" s="34"/>
    </row>
  </sheetData>
  <mergeCells count="4">
    <mergeCell ref="A1:E1"/>
    <mergeCell ref="A14:E14"/>
    <mergeCell ref="A15:E15"/>
    <mergeCell ref="A16:E16"/>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E21"/>
  <sheetViews>
    <sheetView workbookViewId="0">
      <selection activeCell="A16" sqref="A16"/>
    </sheetView>
  </sheetViews>
  <sheetFormatPr defaultRowHeight="15" x14ac:dyDescent="0.25"/>
  <cols>
    <col min="1" max="1" width="14.28515625" customWidth="1"/>
  </cols>
  <sheetData>
    <row r="1" spans="1:5" ht="37.5" customHeight="1" x14ac:dyDescent="0.25">
      <c r="A1" s="155" t="s">
        <v>90</v>
      </c>
      <c r="B1" s="155"/>
      <c r="C1" s="155"/>
      <c r="D1" s="155"/>
      <c r="E1" s="155"/>
    </row>
    <row r="2" spans="1:5" s="4" customFormat="1" ht="12" x14ac:dyDescent="0.2">
      <c r="A2" s="4" t="s">
        <v>91</v>
      </c>
    </row>
    <row r="3" spans="1:5" x14ac:dyDescent="0.25">
      <c r="A3" s="73"/>
      <c r="B3" s="73">
        <f>SourceData!C93</f>
        <v>2014</v>
      </c>
      <c r="C3" s="73">
        <f>SourceData!D93</f>
        <v>2015</v>
      </c>
      <c r="D3" s="73">
        <f>SourceData!E93</f>
        <v>2016</v>
      </c>
      <c r="E3" s="73">
        <f>SourceData!F93</f>
        <v>2017</v>
      </c>
    </row>
    <row r="4" spans="1:5" x14ac:dyDescent="0.25">
      <c r="A4" s="5" t="str">
        <f>SourceData!B94</f>
        <v>January</v>
      </c>
      <c r="B4" s="78">
        <f>SourceData!C94</f>
        <v>0.4</v>
      </c>
      <c r="C4" s="78">
        <f>SourceData!D94</f>
        <v>0.8</v>
      </c>
      <c r="D4" s="78">
        <f>SourceData!E94</f>
        <v>3.3</v>
      </c>
      <c r="E4" s="78">
        <f>SourceData!F94</f>
        <v>2.2999999999999998</v>
      </c>
    </row>
    <row r="5" spans="1:5" x14ac:dyDescent="0.25">
      <c r="A5" s="6" t="str">
        <f>SourceData!B95</f>
        <v>February</v>
      </c>
      <c r="B5" s="57">
        <f>SourceData!C95</f>
        <v>0.1</v>
      </c>
      <c r="C5" s="57">
        <f>SourceData!D95</f>
        <v>1.4</v>
      </c>
      <c r="D5" s="57">
        <f>SourceData!E95</f>
        <v>3.2</v>
      </c>
      <c r="E5" s="57">
        <f>SourceData!F95</f>
        <v>2.4</v>
      </c>
    </row>
    <row r="6" spans="1:5" x14ac:dyDescent="0.25">
      <c r="A6" s="5" t="str">
        <f>SourceData!B96</f>
        <v>March</v>
      </c>
      <c r="B6" s="78">
        <f>SourceData!C96</f>
        <v>0.6</v>
      </c>
      <c r="C6" s="78">
        <f>SourceData!D96</f>
        <v>1.7</v>
      </c>
      <c r="D6" s="78">
        <f>SourceData!E96</f>
        <v>2.9</v>
      </c>
      <c r="E6" s="78"/>
    </row>
    <row r="7" spans="1:5" x14ac:dyDescent="0.25">
      <c r="A7" s="5" t="str">
        <f>SourceData!B97</f>
        <v>April</v>
      </c>
      <c r="B7" s="78">
        <f>SourceData!C97</f>
        <v>0.4</v>
      </c>
      <c r="C7" s="78">
        <f>SourceData!D97</f>
        <v>2.4</v>
      </c>
      <c r="D7" s="78">
        <f>SourceData!E97</f>
        <v>2.4</v>
      </c>
      <c r="E7" s="78"/>
    </row>
    <row r="8" spans="1:5" x14ac:dyDescent="0.25">
      <c r="A8" s="5" t="str">
        <f>SourceData!B98</f>
        <v>May</v>
      </c>
      <c r="B8" s="78">
        <f>SourceData!C98</f>
        <v>0.5</v>
      </c>
      <c r="C8" s="78">
        <f>SourceData!D98</f>
        <v>2.7</v>
      </c>
      <c r="D8" s="78">
        <f>SourceData!E98</f>
        <v>2.2999999999999998</v>
      </c>
      <c r="E8" s="78"/>
    </row>
    <row r="9" spans="1:5" x14ac:dyDescent="0.25">
      <c r="A9" s="5" t="str">
        <f>SourceData!B99</f>
        <v>June</v>
      </c>
      <c r="B9" s="78">
        <f>SourceData!C99</f>
        <v>0.3</v>
      </c>
      <c r="C9" s="78">
        <f>SourceData!D99</f>
        <v>3.1</v>
      </c>
      <c r="D9" s="78">
        <f>SourceData!E99</f>
        <v>2.2999999999999998</v>
      </c>
      <c r="E9" s="78"/>
    </row>
    <row r="10" spans="1:5" x14ac:dyDescent="0.25">
      <c r="A10" s="5" t="str">
        <f>SourceData!B100</f>
        <v>July</v>
      </c>
      <c r="B10" s="78">
        <f>SourceData!C100</f>
        <v>0.4</v>
      </c>
      <c r="C10" s="78">
        <f>SourceData!D100</f>
        <v>3.1</v>
      </c>
      <c r="D10" s="78">
        <f>SourceData!E100</f>
        <v>2.4</v>
      </c>
      <c r="E10" s="78"/>
    </row>
    <row r="11" spans="1:5" x14ac:dyDescent="0.25">
      <c r="A11" s="5" t="str">
        <f>SourceData!B101</f>
        <v>August</v>
      </c>
      <c r="B11" s="78">
        <f>SourceData!C101</f>
        <v>0.1</v>
      </c>
      <c r="C11" s="78">
        <f>SourceData!D101</f>
        <v>3.7</v>
      </c>
      <c r="D11" s="78">
        <f>SourceData!E101</f>
        <v>2.5</v>
      </c>
      <c r="E11" s="78"/>
    </row>
    <row r="12" spans="1:5" x14ac:dyDescent="0.25">
      <c r="A12" s="5" t="str">
        <f>SourceData!B102</f>
        <v>September</v>
      </c>
      <c r="B12" s="78">
        <f>SourceData!C102</f>
        <v>0.4</v>
      </c>
      <c r="C12" s="78">
        <f>SourceData!D102</f>
        <v>3.6</v>
      </c>
      <c r="D12" s="78">
        <f>SourceData!E102</f>
        <v>2.6</v>
      </c>
      <c r="E12" s="78"/>
    </row>
    <row r="13" spans="1:5" s="18" customFormat="1" x14ac:dyDescent="0.25">
      <c r="A13" s="16" t="str">
        <f>SourceData!B103</f>
        <v>October</v>
      </c>
      <c r="B13" s="114">
        <f>SourceData!C103</f>
        <v>0.3</v>
      </c>
      <c r="C13" s="114">
        <f>SourceData!D103</f>
        <v>3.6</v>
      </c>
      <c r="D13" s="114">
        <f>SourceData!E103</f>
        <v>2.7</v>
      </c>
      <c r="E13" s="114"/>
    </row>
    <row r="14" spans="1:5" x14ac:dyDescent="0.25">
      <c r="A14" s="5" t="str">
        <f>SourceData!B104</f>
        <v>November</v>
      </c>
      <c r="B14" s="78">
        <f>SourceData!C104</f>
        <v>0.4</v>
      </c>
      <c r="C14" s="78">
        <f>SourceData!D104</f>
        <v>3.7</v>
      </c>
      <c r="D14" s="78">
        <f>SourceData!E104</f>
        <v>2.2999999999999998</v>
      </c>
      <c r="E14" s="78"/>
    </row>
    <row r="15" spans="1:5" s="2" customFormat="1" x14ac:dyDescent="0.25">
      <c r="A15" s="126" t="str">
        <f>SourceData!B105</f>
        <v>December</v>
      </c>
      <c r="B15" s="130">
        <f>SourceData!C105</f>
        <v>0.8</v>
      </c>
      <c r="C15" s="130">
        <f>SourceData!D105</f>
        <v>3.5</v>
      </c>
      <c r="D15" s="130">
        <f>SourceData!E105</f>
        <v>2.4</v>
      </c>
      <c r="E15" s="130"/>
    </row>
    <row r="16" spans="1:5" ht="24" customHeight="1" x14ac:dyDescent="0.25">
      <c r="A16" s="4" t="s">
        <v>71</v>
      </c>
    </row>
    <row r="17" spans="1:5" ht="28.5" customHeight="1" x14ac:dyDescent="0.25">
      <c r="A17" s="170" t="s">
        <v>72</v>
      </c>
      <c r="B17" s="170"/>
      <c r="C17" s="170"/>
      <c r="D17" s="170"/>
      <c r="E17" s="170"/>
    </row>
    <row r="21" spans="1:5" x14ac:dyDescent="0.25">
      <c r="A21" s="2"/>
    </row>
  </sheetData>
  <mergeCells count="2">
    <mergeCell ref="A1:E1"/>
    <mergeCell ref="A17:E17"/>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H40"/>
  <sheetViews>
    <sheetView zoomScale="70" zoomScaleNormal="70" zoomScaleSheetLayoutView="90" workbookViewId="0">
      <selection activeCell="A18" sqref="A18:H18"/>
    </sheetView>
  </sheetViews>
  <sheetFormatPr defaultRowHeight="15" x14ac:dyDescent="0.25"/>
  <cols>
    <col min="1" max="1" width="20.85546875" customWidth="1"/>
    <col min="2" max="6" width="10.85546875" bestFit="1" customWidth="1"/>
    <col min="7" max="8" width="11.5703125" bestFit="1" customWidth="1"/>
  </cols>
  <sheetData>
    <row r="1" spans="1:8" x14ac:dyDescent="0.25">
      <c r="A1" s="165" t="str">
        <f>CONCATENATE("Table 8:  Network Airlines Full-time Equivalent Employees* by Month ", B2, " - ", F2)</f>
        <v>Table 8:  Network Airlines Full-time Equivalent Employees* by Month 2013 - 2017</v>
      </c>
      <c r="B1" s="165"/>
      <c r="C1" s="165"/>
      <c r="D1" s="165"/>
      <c r="E1" s="165"/>
      <c r="F1" s="165"/>
      <c r="G1" s="165"/>
      <c r="H1" s="165"/>
    </row>
    <row r="2" spans="1:8" x14ac:dyDescent="0.25">
      <c r="A2" s="161"/>
      <c r="B2" s="161">
        <f>SourceData!C106</f>
        <v>2013</v>
      </c>
      <c r="C2" s="161">
        <f>SourceData!D106</f>
        <v>2014</v>
      </c>
      <c r="D2" s="161">
        <f>SourceData!E106</f>
        <v>2015</v>
      </c>
      <c r="E2" s="161">
        <f>SourceData!F106</f>
        <v>2016</v>
      </c>
      <c r="F2" s="161">
        <f>SourceData!G106</f>
        <v>2017</v>
      </c>
      <c r="G2" s="163" t="s">
        <v>83</v>
      </c>
      <c r="H2" s="163"/>
    </row>
    <row r="3" spans="1:8" x14ac:dyDescent="0.25">
      <c r="A3" s="162" t="str">
        <f>SourceData!B106</f>
        <v>Month_Name</v>
      </c>
      <c r="B3" s="162"/>
      <c r="C3" s="162"/>
      <c r="D3" s="162"/>
      <c r="E3" s="162"/>
      <c r="F3" s="162"/>
      <c r="G3" s="82" t="str">
        <f>CONCATENATE(B2, " - ",F2)</f>
        <v>2013 - 2017</v>
      </c>
      <c r="H3" s="82" t="str">
        <f>CONCATENATE(E2, " - ",F2)</f>
        <v>2016 - 2017</v>
      </c>
    </row>
    <row r="4" spans="1:8" x14ac:dyDescent="0.25">
      <c r="A4" s="5" t="str">
        <f>SourceData!B107</f>
        <v>January</v>
      </c>
      <c r="B4" s="8">
        <f>SourceData!C107*1000</f>
        <v>254377</v>
      </c>
      <c r="C4" s="8">
        <f>SourceData!D107*1000</f>
        <v>255518</v>
      </c>
      <c r="D4" s="8">
        <f>SourceData!E107*1000</f>
        <v>257627</v>
      </c>
      <c r="E4" s="8">
        <f>SourceData!F107*1000</f>
        <v>266245</v>
      </c>
      <c r="F4" s="8">
        <f>SourceData!G107*1000</f>
        <v>272407</v>
      </c>
      <c r="G4" s="43">
        <f t="shared" ref="G4:G5" si="0">IF((F4-B4)/B4*100=-100,0,IF((F4-B4)/B4*100=100,0,F4-B4)/B4*100)</f>
        <v>7.0879049599610031</v>
      </c>
      <c r="H4" s="43">
        <f t="shared" ref="H4:H5" si="1">IF((F4-E4)/E4*100=-100,0,IF((F4-E4)/E4*100=100,0,F4-E4)/E4*100)</f>
        <v>2.3144096602753104</v>
      </c>
    </row>
    <row r="5" spans="1:8" x14ac:dyDescent="0.25">
      <c r="A5" s="6" t="str">
        <f>SourceData!B108</f>
        <v>February</v>
      </c>
      <c r="B5" s="10">
        <f>SourceData!C108*1000</f>
        <v>254955</v>
      </c>
      <c r="C5" s="10">
        <f>SourceData!D108*1000</f>
        <v>255158</v>
      </c>
      <c r="D5" s="10">
        <f>SourceData!E108*1000</f>
        <v>258796</v>
      </c>
      <c r="E5" s="10">
        <f>SourceData!F108*1000</f>
        <v>266987</v>
      </c>
      <c r="F5" s="10">
        <f>SourceData!G108*1000</f>
        <v>273365</v>
      </c>
      <c r="G5" s="97">
        <f t="shared" si="0"/>
        <v>7.2208821164519224</v>
      </c>
      <c r="H5" s="97">
        <f t="shared" si="1"/>
        <v>2.3888803574705886</v>
      </c>
    </row>
    <row r="6" spans="1:8" x14ac:dyDescent="0.25">
      <c r="A6" s="5" t="str">
        <f>SourceData!B109</f>
        <v>March</v>
      </c>
      <c r="B6" s="8">
        <f>SourceData!C109*1000</f>
        <v>254871</v>
      </c>
      <c r="C6" s="8">
        <f>SourceData!D109*1000</f>
        <v>256341.99999999997</v>
      </c>
      <c r="D6" s="8">
        <f>SourceData!E109*1000</f>
        <v>260793.99999999997</v>
      </c>
      <c r="E6" s="8">
        <f>SourceData!F109*1000</f>
        <v>268375</v>
      </c>
      <c r="F6" s="8"/>
      <c r="G6" s="43"/>
      <c r="H6" s="43"/>
    </row>
    <row r="7" spans="1:8" x14ac:dyDescent="0.25">
      <c r="A7" s="5" t="str">
        <f>SourceData!B110</f>
        <v>April</v>
      </c>
      <c r="B7" s="8">
        <f>SourceData!C110*1000</f>
        <v>255674</v>
      </c>
      <c r="C7" s="8">
        <f>SourceData!D110*1000</f>
        <v>256732.00000000003</v>
      </c>
      <c r="D7" s="8">
        <f>SourceData!E110*1000</f>
        <v>262905</v>
      </c>
      <c r="E7" s="8">
        <f>SourceData!F110*1000</f>
        <v>269169</v>
      </c>
      <c r="F7" s="8"/>
      <c r="G7" s="43"/>
      <c r="H7" s="43"/>
    </row>
    <row r="8" spans="1:8" x14ac:dyDescent="0.25">
      <c r="A8" s="5" t="str">
        <f>SourceData!B111</f>
        <v>May</v>
      </c>
      <c r="B8" s="8">
        <f>SourceData!C111*1000</f>
        <v>256274</v>
      </c>
      <c r="C8" s="8">
        <f>SourceData!D111*1000</f>
        <v>257577.99999999997</v>
      </c>
      <c r="D8" s="8">
        <f>SourceData!E111*1000</f>
        <v>264438</v>
      </c>
      <c r="E8" s="8">
        <f>SourceData!F111*1000</f>
        <v>270559</v>
      </c>
      <c r="F8" s="8"/>
      <c r="G8" s="43"/>
      <c r="H8" s="43"/>
    </row>
    <row r="9" spans="1:8" x14ac:dyDescent="0.25">
      <c r="A9" s="16" t="str">
        <f>SourceData!B112</f>
        <v>June</v>
      </c>
      <c r="B9" s="17">
        <f>SourceData!C112*1000</f>
        <v>256791</v>
      </c>
      <c r="C9" s="17">
        <f>SourceData!D112*1000</f>
        <v>257491</v>
      </c>
      <c r="D9" s="17">
        <f>SourceData!E112*1000</f>
        <v>265486</v>
      </c>
      <c r="E9" s="17">
        <f>SourceData!F112*1000</f>
        <v>271503</v>
      </c>
      <c r="F9" s="17"/>
      <c r="G9" s="96"/>
      <c r="H9" s="96"/>
    </row>
    <row r="10" spans="1:8" s="18" customFormat="1" x14ac:dyDescent="0.25">
      <c r="A10" s="16" t="str">
        <f>SourceData!B113</f>
        <v>July</v>
      </c>
      <c r="B10" s="17">
        <f>SourceData!C113*1000</f>
        <v>256474</v>
      </c>
      <c r="C10" s="17">
        <f>SourceData!D113*1000</f>
        <v>257541</v>
      </c>
      <c r="D10" s="17">
        <f>SourceData!E113*1000</f>
        <v>265551</v>
      </c>
      <c r="E10" s="17">
        <f>SourceData!F113*1000</f>
        <v>271963</v>
      </c>
      <c r="F10" s="17"/>
      <c r="G10" s="96"/>
      <c r="H10" s="96"/>
    </row>
    <row r="11" spans="1:8" s="2" customFormat="1" x14ac:dyDescent="0.25">
      <c r="A11" s="16" t="str">
        <f>SourceData!B114</f>
        <v>August</v>
      </c>
      <c r="B11" s="17">
        <f>SourceData!C114*1000</f>
        <v>255800</v>
      </c>
      <c r="C11" s="17">
        <f>SourceData!D114*1000</f>
        <v>256095.00000000003</v>
      </c>
      <c r="D11" s="17">
        <f>SourceData!E114*1000</f>
        <v>265567</v>
      </c>
      <c r="E11" s="17">
        <f>SourceData!F114*1000</f>
        <v>272112</v>
      </c>
      <c r="F11" s="17"/>
      <c r="G11" s="96"/>
      <c r="H11" s="96"/>
    </row>
    <row r="12" spans="1:8" x14ac:dyDescent="0.25">
      <c r="A12" s="16" t="str">
        <f>SourceData!B115</f>
        <v>September</v>
      </c>
      <c r="B12" s="17">
        <f>SourceData!C115*1000</f>
        <v>255194</v>
      </c>
      <c r="C12" s="17">
        <f>SourceData!D115*1000</f>
        <v>256132.99999999997</v>
      </c>
      <c r="D12" s="17">
        <f>SourceData!E115*1000</f>
        <v>265315</v>
      </c>
      <c r="E12" s="17">
        <f>SourceData!F115*1000</f>
        <v>272136</v>
      </c>
      <c r="F12" s="17"/>
      <c r="G12" s="96"/>
      <c r="H12" s="96"/>
    </row>
    <row r="13" spans="1:8" s="18" customFormat="1" x14ac:dyDescent="0.25">
      <c r="A13" s="16" t="str">
        <f>SourceData!B116</f>
        <v>October</v>
      </c>
      <c r="B13" s="17">
        <f>SourceData!C116*1000</f>
        <v>255741</v>
      </c>
      <c r="C13" s="17">
        <f>SourceData!D116*1000</f>
        <v>256409</v>
      </c>
      <c r="D13" s="17">
        <f>SourceData!E116*1000</f>
        <v>265704</v>
      </c>
      <c r="E13" s="17">
        <f>SourceData!F116*1000</f>
        <v>272787</v>
      </c>
      <c r="F13" s="17"/>
      <c r="G13" s="96"/>
      <c r="H13" s="96"/>
    </row>
    <row r="14" spans="1:8" s="18" customFormat="1" x14ac:dyDescent="0.25">
      <c r="A14" s="16" t="str">
        <f>SourceData!B117</f>
        <v>November</v>
      </c>
      <c r="B14" s="17">
        <f>SourceData!C117*1000</f>
        <v>255914</v>
      </c>
      <c r="C14" s="17">
        <f>SourceData!D117*1000</f>
        <v>256822.99999999997</v>
      </c>
      <c r="D14" s="17">
        <f>SourceData!E117*1000</f>
        <v>266251</v>
      </c>
      <c r="E14" s="17">
        <f>SourceData!F117*1000</f>
        <v>272347</v>
      </c>
      <c r="F14" s="17"/>
      <c r="G14" s="96"/>
      <c r="H14" s="96"/>
    </row>
    <row r="15" spans="1:8" s="2" customFormat="1" x14ac:dyDescent="0.25">
      <c r="A15" s="16" t="str">
        <f>SourceData!B118</f>
        <v>December</v>
      </c>
      <c r="B15" s="17">
        <f>SourceData!C118*1000</f>
        <v>255155</v>
      </c>
      <c r="C15" s="17">
        <f>SourceData!D118*1000</f>
        <v>257250.99999999997</v>
      </c>
      <c r="D15" s="17">
        <f>SourceData!E118*1000</f>
        <v>266136</v>
      </c>
      <c r="E15" s="17">
        <f>SourceData!F118*1000</f>
        <v>272614</v>
      </c>
      <c r="F15" s="10"/>
      <c r="G15" s="97"/>
      <c r="H15" s="97"/>
    </row>
    <row r="16" spans="1:8" x14ac:dyDescent="0.25">
      <c r="A16" s="6" t="s">
        <v>84</v>
      </c>
      <c r="B16" s="9">
        <f>AVERAGE(B4:B15)</f>
        <v>255601.66666666666</v>
      </c>
      <c r="C16" s="9">
        <f>AVERAGE(C4:C15)</f>
        <v>256589.25</v>
      </c>
      <c r="D16" s="9">
        <f>AVERAGE(D4:D15)</f>
        <v>263714.16666666669</v>
      </c>
      <c r="E16" s="9">
        <f>AVERAGE(E4:E15)</f>
        <v>270566.41666666669</v>
      </c>
      <c r="F16" s="9"/>
      <c r="G16" s="97"/>
      <c r="H16" s="97"/>
    </row>
    <row r="17" spans="1:8" x14ac:dyDescent="0.25">
      <c r="A17" s="64" t="str">
        <f>CONCATENATE("Jan", " - ", SourceData!B1, " Average")</f>
        <v>Jan - Feb Average</v>
      </c>
      <c r="B17" s="81">
        <f ca="1">AVERAGE(B4:OFFSET(B4,SourceData!$A1-1,0))</f>
        <v>254666</v>
      </c>
      <c r="C17" s="81">
        <f ca="1">AVERAGE(C4:OFFSET(C4,SourceData!$A1-1,0))</f>
        <v>255338</v>
      </c>
      <c r="D17" s="81">
        <f ca="1">AVERAGE(D4:OFFSET(D4,SourceData!$A1-1,0))</f>
        <v>258211.5</v>
      </c>
      <c r="E17" s="81">
        <f ca="1">AVERAGE(E4:OFFSET(E4,SourceData!$A1-1,0))</f>
        <v>266616</v>
      </c>
      <c r="F17" s="81">
        <f ca="1">AVERAGE(F4:OFFSET(F4,SourceData!$A1-1,0))</f>
        <v>272886</v>
      </c>
      <c r="G17" s="65">
        <f ca="1">AVERAGE(G4:OFFSET(G4,SourceData!$A1-1,0))</f>
        <v>7.1543935382064632</v>
      </c>
      <c r="H17" s="65">
        <f ca="1">AVERAGE(H4:OFFSET(H4,SourceData!$A1-1,0))</f>
        <v>2.3516450088729495</v>
      </c>
    </row>
    <row r="18" spans="1:8" ht="21.75" customHeight="1" x14ac:dyDescent="0.25">
      <c r="A18" s="160" t="s">
        <v>71</v>
      </c>
      <c r="B18" s="160"/>
      <c r="C18" s="160"/>
      <c r="D18" s="160"/>
      <c r="E18" s="160"/>
      <c r="F18" s="160"/>
      <c r="G18" s="160"/>
      <c r="H18" s="160"/>
    </row>
    <row r="19" spans="1:8" x14ac:dyDescent="0.25">
      <c r="A19" s="160" t="s">
        <v>72</v>
      </c>
      <c r="B19" s="160"/>
      <c r="C19" s="160"/>
      <c r="D19" s="160"/>
      <c r="E19" s="160"/>
      <c r="F19" s="160"/>
      <c r="G19" s="160"/>
      <c r="H19" s="160"/>
    </row>
    <row r="20" spans="1:8" x14ac:dyDescent="0.25">
      <c r="A20" s="160" t="s">
        <v>74</v>
      </c>
      <c r="B20" s="160"/>
      <c r="C20" s="160"/>
      <c r="D20" s="160"/>
      <c r="E20" s="160"/>
      <c r="F20" s="160"/>
      <c r="G20" s="160"/>
      <c r="H20" s="160"/>
    </row>
    <row r="25" spans="1:8" x14ac:dyDescent="0.25">
      <c r="G25" s="171"/>
      <c r="H25" s="171"/>
    </row>
    <row r="27" spans="1:8" x14ac:dyDescent="0.25">
      <c r="B27" s="42"/>
      <c r="C27" s="42"/>
      <c r="D27" s="42"/>
      <c r="E27" s="42"/>
      <c r="F27" s="42"/>
      <c r="G27" s="42"/>
      <c r="H27" s="42"/>
    </row>
    <row r="28" spans="1:8" x14ac:dyDescent="0.25">
      <c r="B28" s="42"/>
      <c r="C28" s="42"/>
      <c r="D28" s="42"/>
      <c r="E28" s="42"/>
      <c r="F28" s="42"/>
      <c r="G28" s="42"/>
      <c r="H28" s="42"/>
    </row>
    <row r="29" spans="1:8" x14ac:dyDescent="0.25">
      <c r="B29" s="42"/>
      <c r="C29" s="42"/>
      <c r="D29" s="42"/>
      <c r="E29" s="42"/>
      <c r="F29" s="42"/>
      <c r="G29" s="42"/>
      <c r="H29" s="42"/>
    </row>
    <row r="30" spans="1:8" x14ac:dyDescent="0.25">
      <c r="B30" s="42"/>
      <c r="C30" s="42"/>
      <c r="D30" s="42"/>
      <c r="E30" s="42"/>
      <c r="F30" s="42"/>
      <c r="G30" s="42"/>
      <c r="H30" s="42"/>
    </row>
    <row r="31" spans="1:8" x14ac:dyDescent="0.25">
      <c r="B31" s="42"/>
      <c r="C31" s="42"/>
      <c r="D31" s="42"/>
      <c r="E31" s="42"/>
      <c r="F31" s="42"/>
      <c r="G31" s="42"/>
      <c r="H31" s="42"/>
    </row>
    <row r="32" spans="1:8" x14ac:dyDescent="0.25">
      <c r="B32" s="42"/>
      <c r="C32" s="42"/>
      <c r="D32" s="42"/>
      <c r="E32" s="42"/>
      <c r="F32" s="42"/>
      <c r="G32" s="42"/>
      <c r="H32" s="42"/>
    </row>
    <row r="33" spans="2:8" x14ac:dyDescent="0.25">
      <c r="B33" s="42"/>
      <c r="C33" s="42"/>
      <c r="D33" s="42"/>
      <c r="E33" s="42"/>
      <c r="F33" s="42"/>
      <c r="G33" s="42"/>
      <c r="H33" s="42"/>
    </row>
    <row r="34" spans="2:8" x14ac:dyDescent="0.25">
      <c r="B34" s="42"/>
      <c r="C34" s="42"/>
      <c r="D34" s="42"/>
      <c r="E34" s="42"/>
      <c r="F34" s="42"/>
      <c r="G34" s="42"/>
      <c r="H34" s="42"/>
    </row>
    <row r="35" spans="2:8" x14ac:dyDescent="0.25">
      <c r="B35" s="42"/>
      <c r="C35" s="42"/>
      <c r="D35" s="42"/>
      <c r="E35" s="42"/>
      <c r="F35" s="42"/>
      <c r="G35" s="42"/>
      <c r="H35" s="42"/>
    </row>
    <row r="36" spans="2:8" x14ac:dyDescent="0.25">
      <c r="B36" s="42"/>
      <c r="C36" s="42"/>
      <c r="D36" s="42"/>
      <c r="E36" s="42"/>
      <c r="F36" s="42"/>
      <c r="G36" s="42"/>
      <c r="H36" s="42"/>
    </row>
    <row r="37" spans="2:8" x14ac:dyDescent="0.25">
      <c r="B37" s="42"/>
      <c r="C37" s="42"/>
      <c r="D37" s="42"/>
      <c r="E37" s="42"/>
      <c r="F37" s="42"/>
      <c r="G37" s="42"/>
      <c r="H37" s="42"/>
    </row>
    <row r="38" spans="2:8" x14ac:dyDescent="0.25">
      <c r="B38" s="42"/>
      <c r="C38" s="42"/>
      <c r="D38" s="42"/>
      <c r="E38" s="42"/>
      <c r="F38" s="42"/>
      <c r="G38" s="42"/>
      <c r="H38" s="42"/>
    </row>
    <row r="39" spans="2:8" x14ac:dyDescent="0.25">
      <c r="B39" s="42"/>
      <c r="C39" s="42"/>
      <c r="D39" s="42"/>
      <c r="E39" s="42"/>
      <c r="F39" s="42"/>
      <c r="G39" s="42"/>
      <c r="H39" s="42"/>
    </row>
    <row r="40" spans="2:8" x14ac:dyDescent="0.25">
      <c r="B40" s="42"/>
      <c r="C40" s="42"/>
      <c r="D40" s="42"/>
      <c r="E40" s="42"/>
      <c r="F40" s="42"/>
      <c r="G40" s="42"/>
      <c r="H40" s="42"/>
    </row>
  </sheetData>
  <mergeCells count="12">
    <mergeCell ref="G25:H25"/>
    <mergeCell ref="A18:H18"/>
    <mergeCell ref="A19:H19"/>
    <mergeCell ref="A20:H20"/>
    <mergeCell ref="A1:H1"/>
    <mergeCell ref="A2:A3"/>
    <mergeCell ref="B2:B3"/>
    <mergeCell ref="C2:C3"/>
    <mergeCell ref="D2:D3"/>
    <mergeCell ref="E2:E3"/>
    <mergeCell ref="F2:F3"/>
    <mergeCell ref="G2:H2"/>
  </mergeCells>
  <pageMargins left="0.7" right="0.7" top="0.75" bottom="0.75" header="0.3" footer="0.3"/>
  <pageSetup scale="7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I25"/>
  <sheetViews>
    <sheetView zoomScale="60" zoomScaleNormal="60" zoomScaleSheetLayoutView="90" workbookViewId="0">
      <selection activeCell="A12" sqref="A12:I12"/>
    </sheetView>
  </sheetViews>
  <sheetFormatPr defaultRowHeight="15" x14ac:dyDescent="0.25"/>
  <cols>
    <col min="1" max="1" width="9.140625" style="14"/>
    <col min="2" max="2" width="20.7109375" style="14" customWidth="1"/>
    <col min="3" max="7" width="10.85546875" style="14" bestFit="1" customWidth="1"/>
    <col min="8" max="9" width="11.5703125" style="14" bestFit="1" customWidth="1"/>
    <col min="10" max="16384" width="9.140625" style="14"/>
  </cols>
  <sheetData>
    <row r="1" spans="1:9" x14ac:dyDescent="0.25">
      <c r="A1" s="173" t="str">
        <f>CONCATENATE("Table 9: Network Airline Full-time Equivalent Employees*, ", SourceData!C1," ",Table9!C3," - ",Table9!G3)</f>
        <v>Table 9: Network Airline Full-time Equivalent Employees*, February 2013 - 2017</v>
      </c>
      <c r="B1" s="173"/>
      <c r="C1" s="173"/>
      <c r="D1" s="173"/>
      <c r="E1" s="173"/>
      <c r="F1" s="173"/>
      <c r="G1" s="173"/>
      <c r="H1" s="173"/>
      <c r="I1" s="173"/>
    </row>
    <row r="2" spans="1:9" x14ac:dyDescent="0.25">
      <c r="A2" s="83" t="str">
        <f>CONCATENATE("(FTEs for ", SourceData!C1, " of each year. Ranked by ", SourceData!C1, " ", SourceData!A2," FTEs)")</f>
        <v>(FTEs for February of each year. Ranked by February 2017 FTEs)</v>
      </c>
    </row>
    <row r="3" spans="1:9" x14ac:dyDescent="0.25">
      <c r="A3" s="175" t="s">
        <v>34</v>
      </c>
      <c r="B3" s="175" t="s">
        <v>35</v>
      </c>
      <c r="C3" s="175">
        <v>2013</v>
      </c>
      <c r="D3" s="175">
        <v>2014</v>
      </c>
      <c r="E3" s="175">
        <v>2015</v>
      </c>
      <c r="F3" s="175">
        <v>2016</v>
      </c>
      <c r="G3" s="175">
        <v>2017</v>
      </c>
      <c r="H3" s="174" t="s">
        <v>83</v>
      </c>
      <c r="I3" s="174"/>
    </row>
    <row r="4" spans="1:9" x14ac:dyDescent="0.25">
      <c r="A4" s="176"/>
      <c r="B4" s="176"/>
      <c r="C4" s="176"/>
      <c r="D4" s="176"/>
      <c r="E4" s="176"/>
      <c r="F4" s="176"/>
      <c r="G4" s="176"/>
      <c r="H4" s="71" t="s">
        <v>148</v>
      </c>
      <c r="I4" s="71" t="s">
        <v>149</v>
      </c>
    </row>
    <row r="5" spans="1:9" x14ac:dyDescent="0.25">
      <c r="A5" s="14">
        <v>1</v>
      </c>
      <c r="B5" s="87" t="s">
        <v>150</v>
      </c>
      <c r="C5" s="84">
        <v>89968</v>
      </c>
      <c r="D5" s="84">
        <v>91303</v>
      </c>
      <c r="E5" s="84">
        <v>93636</v>
      </c>
      <c r="F5" s="84">
        <v>97405</v>
      </c>
      <c r="G5" s="84">
        <v>99845</v>
      </c>
      <c r="H5" s="121">
        <v>10.978347857015827</v>
      </c>
      <c r="I5" s="121">
        <v>2.5050048765463786</v>
      </c>
    </row>
    <row r="6" spans="1:9" x14ac:dyDescent="0.25">
      <c r="A6" s="14">
        <v>2</v>
      </c>
      <c r="B6" s="87" t="s">
        <v>139</v>
      </c>
      <c r="C6" s="84">
        <v>82214</v>
      </c>
      <c r="D6" s="84">
        <v>80694</v>
      </c>
      <c r="E6" s="84">
        <v>78380</v>
      </c>
      <c r="F6" s="84">
        <v>79385</v>
      </c>
      <c r="G6" s="84">
        <v>82225</v>
      </c>
      <c r="H6" s="122">
        <v>0</v>
      </c>
      <c r="I6" s="121">
        <v>3.5775020469862064</v>
      </c>
    </row>
    <row r="7" spans="1:9" x14ac:dyDescent="0.25">
      <c r="A7" s="14">
        <v>3</v>
      </c>
      <c r="B7" s="87" t="s">
        <v>143</v>
      </c>
      <c r="C7" s="84">
        <v>73465</v>
      </c>
      <c r="D7" s="84">
        <v>73602</v>
      </c>
      <c r="E7" s="84">
        <v>76440</v>
      </c>
      <c r="F7" s="84">
        <v>79214</v>
      </c>
      <c r="G7" s="84">
        <v>79510</v>
      </c>
      <c r="H7" s="121">
        <v>8.2284080854828829</v>
      </c>
      <c r="I7" s="121">
        <v>0.37367132072613429</v>
      </c>
    </row>
    <row r="8" spans="1:9" x14ac:dyDescent="0.25">
      <c r="A8" s="14">
        <v>4</v>
      </c>
      <c r="B8" s="87" t="s">
        <v>145</v>
      </c>
      <c r="C8" s="84">
        <v>9308</v>
      </c>
      <c r="D8" s="84">
        <v>9559</v>
      </c>
      <c r="E8" s="84">
        <v>10340</v>
      </c>
      <c r="F8" s="84">
        <v>10983</v>
      </c>
      <c r="G8" s="84">
        <v>11785</v>
      </c>
      <c r="H8" s="121">
        <v>26.611516974645465</v>
      </c>
      <c r="I8" s="121">
        <v>7.3021943002822542</v>
      </c>
    </row>
    <row r="9" spans="1:9" x14ac:dyDescent="0.25">
      <c r="A9" s="69"/>
      <c r="B9" s="88" t="s">
        <v>92</v>
      </c>
      <c r="C9" s="86">
        <v>254955</v>
      </c>
      <c r="D9" s="86">
        <v>255158</v>
      </c>
      <c r="E9" s="86">
        <v>258796</v>
      </c>
      <c r="F9" s="86">
        <v>266987</v>
      </c>
      <c r="G9" s="86">
        <v>273365</v>
      </c>
      <c r="H9" s="123">
        <v>7.2208821164519224</v>
      </c>
      <c r="I9" s="123">
        <v>2.3888803574705886</v>
      </c>
    </row>
    <row r="10" spans="1:9" ht="25.5" customHeight="1" x14ac:dyDescent="0.25">
      <c r="A10" s="172" t="s">
        <v>71</v>
      </c>
      <c r="B10" s="172"/>
      <c r="C10" s="172"/>
      <c r="D10" s="172"/>
      <c r="E10" s="172"/>
      <c r="F10" s="172"/>
      <c r="G10" s="172"/>
      <c r="H10" s="172"/>
      <c r="I10" s="172"/>
    </row>
    <row r="11" spans="1:9" x14ac:dyDescent="0.25">
      <c r="A11" s="172" t="s">
        <v>72</v>
      </c>
      <c r="B11" s="172"/>
      <c r="C11" s="172"/>
      <c r="D11" s="172"/>
      <c r="E11" s="172"/>
      <c r="F11" s="172"/>
      <c r="G11" s="172"/>
      <c r="H11" s="172"/>
      <c r="I11" s="172"/>
    </row>
    <row r="12" spans="1:9" x14ac:dyDescent="0.25">
      <c r="A12" s="172" t="s">
        <v>94</v>
      </c>
      <c r="B12" s="172"/>
      <c r="C12" s="172"/>
      <c r="D12" s="172"/>
      <c r="E12" s="172"/>
      <c r="F12" s="172"/>
      <c r="G12" s="172"/>
      <c r="H12" s="172"/>
      <c r="I12" s="172"/>
    </row>
    <row r="19" spans="3:9" x14ac:dyDescent="0.25">
      <c r="C19" s="85"/>
      <c r="D19" s="85"/>
      <c r="E19" s="85"/>
      <c r="F19" s="85"/>
      <c r="G19" s="85"/>
      <c r="H19" s="85"/>
      <c r="I19" s="85"/>
    </row>
    <row r="20" spans="3:9" x14ac:dyDescent="0.25">
      <c r="C20" s="85"/>
      <c r="D20" s="85"/>
      <c r="E20" s="85"/>
      <c r="F20" s="85"/>
      <c r="G20" s="85"/>
      <c r="H20" s="85"/>
      <c r="I20" s="85"/>
    </row>
    <row r="21" spans="3:9" x14ac:dyDescent="0.25">
      <c r="C21" s="85"/>
      <c r="D21" s="85"/>
      <c r="E21" s="85"/>
      <c r="F21" s="85"/>
      <c r="G21" s="85"/>
      <c r="H21" s="85"/>
      <c r="I21" s="85"/>
    </row>
    <row r="22" spans="3:9" x14ac:dyDescent="0.25">
      <c r="C22" s="85"/>
      <c r="D22" s="85"/>
      <c r="E22" s="85"/>
      <c r="F22" s="85"/>
      <c r="G22" s="85"/>
      <c r="H22" s="85"/>
      <c r="I22" s="85"/>
    </row>
    <row r="23" spans="3:9" x14ac:dyDescent="0.25">
      <c r="C23" s="85"/>
      <c r="D23" s="85"/>
      <c r="E23" s="85"/>
      <c r="F23" s="85"/>
      <c r="G23" s="85"/>
      <c r="H23" s="85"/>
      <c r="I23" s="85"/>
    </row>
    <row r="24" spans="3:9" x14ac:dyDescent="0.25">
      <c r="C24" s="85"/>
      <c r="D24" s="85"/>
      <c r="E24" s="85"/>
      <c r="F24" s="85"/>
      <c r="G24" s="85"/>
      <c r="H24" s="85"/>
      <c r="I24" s="85"/>
    </row>
    <row r="25" spans="3:9" x14ac:dyDescent="0.25">
      <c r="C25" s="85"/>
      <c r="D25" s="85"/>
      <c r="E25" s="85"/>
      <c r="F25" s="85"/>
      <c r="G25" s="85"/>
      <c r="H25" s="85"/>
      <c r="I25" s="85"/>
    </row>
  </sheetData>
  <sortState ref="B23:G28">
    <sortCondition descending="1" ref="G23:G28"/>
  </sortState>
  <mergeCells count="12">
    <mergeCell ref="A10:I10"/>
    <mergeCell ref="A11:I11"/>
    <mergeCell ref="A12:I12"/>
    <mergeCell ref="A1:I1"/>
    <mergeCell ref="H3:I3"/>
    <mergeCell ref="A3:A4"/>
    <mergeCell ref="B3:B4"/>
    <mergeCell ref="C3:C4"/>
    <mergeCell ref="D3:D4"/>
    <mergeCell ref="E3:E4"/>
    <mergeCell ref="F3:F4"/>
    <mergeCell ref="G3:G4"/>
  </mergeCells>
  <pageMargins left="0.7" right="0.7" top="0.75" bottom="0.7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E18"/>
  <sheetViews>
    <sheetView workbookViewId="0">
      <selection activeCell="A16" sqref="A16:E16"/>
    </sheetView>
  </sheetViews>
  <sheetFormatPr defaultRowHeight="15" x14ac:dyDescent="0.25"/>
  <cols>
    <col min="1" max="1" width="12.140625" bestFit="1" customWidth="1"/>
    <col min="2" max="5" width="9.28515625" customWidth="1"/>
  </cols>
  <sheetData>
    <row r="1" spans="1:5" ht="37.5" customHeight="1" x14ac:dyDescent="0.25">
      <c r="A1" s="155" t="s">
        <v>95</v>
      </c>
      <c r="B1" s="155"/>
      <c r="C1" s="155"/>
      <c r="D1" s="155"/>
      <c r="E1" s="155"/>
    </row>
    <row r="2" spans="1:5" x14ac:dyDescent="0.25">
      <c r="A2" s="160" t="s">
        <v>91</v>
      </c>
      <c r="B2" s="160"/>
      <c r="C2" s="160"/>
      <c r="D2" s="160"/>
      <c r="E2" s="160"/>
    </row>
    <row r="3" spans="1:5" x14ac:dyDescent="0.25">
      <c r="A3" s="73"/>
      <c r="B3" s="73">
        <f>SourceData!C126</f>
        <v>2014</v>
      </c>
      <c r="C3" s="73">
        <f>SourceData!D126</f>
        <v>2015</v>
      </c>
      <c r="D3" s="73">
        <f>SourceData!E126</f>
        <v>2016</v>
      </c>
      <c r="E3" s="73">
        <f>SourceData!F126</f>
        <v>2017</v>
      </c>
    </row>
    <row r="4" spans="1:5" x14ac:dyDescent="0.25">
      <c r="A4" s="5" t="str">
        <f>SourceData!B127</f>
        <v>January</v>
      </c>
      <c r="B4" s="43">
        <f>SourceData!C127</f>
        <v>0.3</v>
      </c>
      <c r="C4" s="43">
        <f>SourceData!D127</f>
        <v>4.5999999999999996</v>
      </c>
      <c r="D4" s="12">
        <f>SourceData!E127</f>
        <v>7.9</v>
      </c>
      <c r="E4" s="43">
        <f>SourceData!F127</f>
        <v>9.6999999999999993</v>
      </c>
    </row>
    <row r="5" spans="1:5" x14ac:dyDescent="0.25">
      <c r="A5" s="6" t="str">
        <f>SourceData!B128</f>
        <v>February</v>
      </c>
      <c r="B5" s="97">
        <f>SourceData!C128</f>
        <v>0.7</v>
      </c>
      <c r="C5" s="97">
        <f>SourceData!D128</f>
        <v>4.5999999999999996</v>
      </c>
      <c r="D5" s="13">
        <f>SourceData!E128</f>
        <v>8.5</v>
      </c>
      <c r="E5" s="97">
        <f>SourceData!F128</f>
        <v>9.4</v>
      </c>
    </row>
    <row r="6" spans="1:5" x14ac:dyDescent="0.25">
      <c r="A6" s="5" t="str">
        <f>SourceData!B129</f>
        <v>March</v>
      </c>
      <c r="B6" s="43">
        <f>SourceData!C129</f>
        <v>0.8</v>
      </c>
      <c r="C6" s="43">
        <f>SourceData!D129</f>
        <v>3.9</v>
      </c>
      <c r="D6" s="12">
        <f>SourceData!E129</f>
        <v>9.6</v>
      </c>
      <c r="E6" s="124"/>
    </row>
    <row r="7" spans="1:5" x14ac:dyDescent="0.25">
      <c r="A7" s="5" t="str">
        <f>SourceData!B130</f>
        <v>April</v>
      </c>
      <c r="B7" s="43">
        <f>SourceData!C130</f>
        <v>1.5</v>
      </c>
      <c r="C7" s="43">
        <f>SourceData!D130</f>
        <v>4.2</v>
      </c>
      <c r="D7" s="12">
        <f>SourceData!E130</f>
        <v>10.199999999999999</v>
      </c>
      <c r="E7" s="124"/>
    </row>
    <row r="8" spans="1:5" x14ac:dyDescent="0.25">
      <c r="A8" s="5" t="str">
        <f>SourceData!B131</f>
        <v>May</v>
      </c>
      <c r="B8" s="43">
        <f>SourceData!C131</f>
        <v>1.8</v>
      </c>
      <c r="C8" s="43">
        <f>SourceData!D131</f>
        <v>4.3</v>
      </c>
      <c r="D8" s="12">
        <f>SourceData!E131</f>
        <v>10.7</v>
      </c>
      <c r="E8" s="124"/>
    </row>
    <row r="9" spans="1:5" x14ac:dyDescent="0.25">
      <c r="A9" s="5" t="str">
        <f>SourceData!B132</f>
        <v>June</v>
      </c>
      <c r="B9" s="43">
        <f>SourceData!C132</f>
        <v>2.2000000000000002</v>
      </c>
      <c r="C9" s="43">
        <f>SourceData!D132</f>
        <v>4.9000000000000004</v>
      </c>
      <c r="D9" s="12">
        <f>SourceData!E132</f>
        <v>11</v>
      </c>
      <c r="E9" s="124"/>
    </row>
    <row r="10" spans="1:5" x14ac:dyDescent="0.25">
      <c r="A10" s="5" t="str">
        <f>SourceData!B133</f>
        <v>July</v>
      </c>
      <c r="B10" s="43">
        <f>SourceData!C133</f>
        <v>2.5</v>
      </c>
      <c r="C10" s="43">
        <f>SourceData!D133</f>
        <v>5.2</v>
      </c>
      <c r="D10" s="12">
        <f>SourceData!E133</f>
        <v>11.3</v>
      </c>
      <c r="E10" s="124"/>
    </row>
    <row r="11" spans="1:5" x14ac:dyDescent="0.25">
      <c r="A11" s="5" t="str">
        <f>SourceData!B134</f>
        <v>August</v>
      </c>
      <c r="B11" s="43">
        <f>SourceData!C134</f>
        <v>3</v>
      </c>
      <c r="C11" s="43">
        <f>SourceData!D134</f>
        <v>5.8</v>
      </c>
      <c r="D11" s="12">
        <f>SourceData!E134</f>
        <v>11</v>
      </c>
      <c r="E11" s="124"/>
    </row>
    <row r="12" spans="1:5" x14ac:dyDescent="0.25">
      <c r="A12" s="16" t="str">
        <f>SourceData!B135</f>
        <v>September</v>
      </c>
      <c r="B12" s="96">
        <f>SourceData!C135</f>
        <v>2.9</v>
      </c>
      <c r="C12" s="96">
        <f>SourceData!D135</f>
        <v>6.6</v>
      </c>
      <c r="D12" s="118">
        <f>SourceData!E135</f>
        <v>10.6</v>
      </c>
      <c r="E12" s="125"/>
    </row>
    <row r="13" spans="1:5" s="18" customFormat="1" x14ac:dyDescent="0.25">
      <c r="A13" s="16" t="str">
        <f>SourceData!B136</f>
        <v>October</v>
      </c>
      <c r="B13" s="96">
        <f>SourceData!C136</f>
        <v>3.8</v>
      </c>
      <c r="C13" s="96">
        <f>SourceData!D136</f>
        <v>6.9</v>
      </c>
      <c r="D13" s="118">
        <f>SourceData!E136</f>
        <v>10.3</v>
      </c>
      <c r="E13" s="125"/>
    </row>
    <row r="14" spans="1:5" x14ac:dyDescent="0.25">
      <c r="A14" s="5" t="str">
        <f>SourceData!B137</f>
        <v>November</v>
      </c>
      <c r="B14" s="43">
        <f>SourceData!C137</f>
        <v>5.2</v>
      </c>
      <c r="C14" s="43">
        <f>SourceData!D137</f>
        <v>6.5</v>
      </c>
      <c r="D14" s="12">
        <f>SourceData!E137</f>
        <v>9.8000000000000007</v>
      </c>
      <c r="E14" s="125"/>
    </row>
    <row r="15" spans="1:5" s="2" customFormat="1" x14ac:dyDescent="0.25">
      <c r="A15" s="126" t="str">
        <f>SourceData!B138</f>
        <v>December</v>
      </c>
      <c r="B15" s="128">
        <f>SourceData!C138</f>
        <v>4.4000000000000004</v>
      </c>
      <c r="C15" s="128">
        <f>SourceData!D138</f>
        <v>7.8</v>
      </c>
      <c r="D15" s="129">
        <f>SourceData!E138</f>
        <v>9.5</v>
      </c>
      <c r="E15" s="127"/>
    </row>
    <row r="16" spans="1:5" ht="21.75" customHeight="1" x14ac:dyDescent="0.25">
      <c r="A16" s="177" t="s">
        <v>71</v>
      </c>
      <c r="B16" s="177"/>
      <c r="C16" s="177"/>
      <c r="D16" s="177"/>
      <c r="E16" s="177"/>
    </row>
    <row r="17" spans="1:5" ht="30" customHeight="1" x14ac:dyDescent="0.25">
      <c r="A17" s="166" t="s">
        <v>72</v>
      </c>
      <c r="B17" s="166"/>
      <c r="C17" s="166"/>
      <c r="D17" s="166"/>
      <c r="E17" s="166"/>
    </row>
    <row r="18" spans="1:5" x14ac:dyDescent="0.25">
      <c r="A18" s="160" t="s">
        <v>74</v>
      </c>
      <c r="B18" s="160"/>
      <c r="C18" s="160"/>
      <c r="D18" s="160"/>
      <c r="E18" s="160"/>
    </row>
  </sheetData>
  <mergeCells count="5">
    <mergeCell ref="A1:E1"/>
    <mergeCell ref="A2:E2"/>
    <mergeCell ref="A16:E16"/>
    <mergeCell ref="A17:E17"/>
    <mergeCell ref="A18:E18"/>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H41"/>
  <sheetViews>
    <sheetView zoomScale="70" zoomScaleNormal="70" zoomScaleSheetLayoutView="90" workbookViewId="0">
      <selection activeCell="A18" sqref="A18:H18"/>
    </sheetView>
  </sheetViews>
  <sheetFormatPr defaultRowHeight="15" x14ac:dyDescent="0.25"/>
  <cols>
    <col min="1" max="1" width="20.140625" customWidth="1"/>
    <col min="2" max="2" width="9.28515625" bestFit="1" customWidth="1"/>
    <col min="3" max="6" width="9.7109375" bestFit="1" customWidth="1"/>
    <col min="7" max="8" width="11.5703125" bestFit="1" customWidth="1"/>
  </cols>
  <sheetData>
    <row r="1" spans="1:8" ht="27.75" customHeight="1" x14ac:dyDescent="0.25">
      <c r="A1" s="165" t="str">
        <f>CONCATENATE("Table 11:  Low-Cost Airlines Full-time Equivalent Employees* by Month ", B2, " - ", F2)</f>
        <v>Table 11:  Low-Cost Airlines Full-time Equivalent Employees* by Month 2013 - 2017</v>
      </c>
      <c r="B1" s="165"/>
      <c r="C1" s="165"/>
      <c r="D1" s="165"/>
      <c r="E1" s="165"/>
      <c r="F1" s="165"/>
      <c r="G1" s="165"/>
      <c r="H1" s="165"/>
    </row>
    <row r="2" spans="1:8" x14ac:dyDescent="0.25">
      <c r="A2" s="161"/>
      <c r="B2" s="161">
        <f>SourceData!C106</f>
        <v>2013</v>
      </c>
      <c r="C2" s="161">
        <f>SourceData!D106</f>
        <v>2014</v>
      </c>
      <c r="D2" s="161">
        <f>SourceData!E106</f>
        <v>2015</v>
      </c>
      <c r="E2" s="161">
        <f>SourceData!F106</f>
        <v>2016</v>
      </c>
      <c r="F2" s="161">
        <f>SourceData!G106</f>
        <v>2017</v>
      </c>
      <c r="G2" s="163" t="s">
        <v>83</v>
      </c>
      <c r="H2" s="163"/>
    </row>
    <row r="3" spans="1:8" x14ac:dyDescent="0.25">
      <c r="A3" s="162" t="str">
        <f>SourceData!B106</f>
        <v>Month_Name</v>
      </c>
      <c r="B3" s="162"/>
      <c r="C3" s="162"/>
      <c r="D3" s="162"/>
      <c r="E3" s="162"/>
      <c r="F3" s="162"/>
      <c r="G3" s="82" t="str">
        <f>CONCATENATE(B2, " - ",F2)</f>
        <v>2013 - 2017</v>
      </c>
      <c r="H3" s="82" t="str">
        <f>CONCATENATE(E2, " - ",F2)</f>
        <v>2016 - 2017</v>
      </c>
    </row>
    <row r="4" spans="1:8" x14ac:dyDescent="0.25">
      <c r="A4" s="5" t="str">
        <f>SourceData!B140</f>
        <v>January</v>
      </c>
      <c r="B4" s="8">
        <f>SourceData!C140*1000</f>
        <v>69465</v>
      </c>
      <c r="C4" s="8">
        <f>SourceData!D140*1000</f>
        <v>69693</v>
      </c>
      <c r="D4" s="8">
        <f>SourceData!E140*1000</f>
        <v>72909</v>
      </c>
      <c r="E4" s="8">
        <f>SourceData!F140*1000</f>
        <v>78638</v>
      </c>
      <c r="F4" s="8">
        <f>SourceData!G140*1000</f>
        <v>86287</v>
      </c>
      <c r="G4" s="43">
        <f t="shared" ref="G4:G5" si="0">IF((F4-B4)/B4*100=-100,0,IF((F4-B4)/B4*100=100,0,F4-B4)/B4*100)</f>
        <v>24.216511912473905</v>
      </c>
      <c r="H4" s="43">
        <f t="shared" ref="H4:H5" si="1">IF((F4-E4)/E4*100=-100,0,IF((F4-E4)/E4*100=100,0,F4-E4)/E4*100)</f>
        <v>9.7268496146900993</v>
      </c>
    </row>
    <row r="5" spans="1:8" x14ac:dyDescent="0.25">
      <c r="A5" s="6" t="str">
        <f>SourceData!B141</f>
        <v>February</v>
      </c>
      <c r="B5" s="10">
        <f>SourceData!C141*1000</f>
        <v>69630</v>
      </c>
      <c r="C5" s="10">
        <f>SourceData!D141*1000</f>
        <v>70135</v>
      </c>
      <c r="D5" s="10">
        <f>SourceData!E141*1000</f>
        <v>73351</v>
      </c>
      <c r="E5" s="10">
        <f>SourceData!F141*1000</f>
        <v>79578</v>
      </c>
      <c r="F5" s="10">
        <f>SourceData!G141*1000</f>
        <v>87030</v>
      </c>
      <c r="G5" s="97">
        <f t="shared" si="0"/>
        <v>24.989228780697974</v>
      </c>
      <c r="H5" s="97">
        <f t="shared" si="1"/>
        <v>9.3643971952047043</v>
      </c>
    </row>
    <row r="6" spans="1:8" x14ac:dyDescent="0.25">
      <c r="A6" s="5" t="str">
        <f>SourceData!B142</f>
        <v>March</v>
      </c>
      <c r="B6" s="8">
        <f>SourceData!C142*1000</f>
        <v>69854</v>
      </c>
      <c r="C6" s="8">
        <f>SourceData!D142*1000</f>
        <v>70384</v>
      </c>
      <c r="D6" s="8">
        <f>SourceData!E142*1000</f>
        <v>73163</v>
      </c>
      <c r="E6" s="8">
        <f>SourceData!F142*1000</f>
        <v>80202</v>
      </c>
      <c r="F6" s="8"/>
      <c r="G6" s="43"/>
      <c r="H6" s="43"/>
    </row>
    <row r="7" spans="1:8" x14ac:dyDescent="0.25">
      <c r="A7" s="5" t="str">
        <f>SourceData!B143</f>
        <v>April</v>
      </c>
      <c r="B7" s="8">
        <f>SourceData!C143*1000</f>
        <v>69677</v>
      </c>
      <c r="C7" s="8">
        <f>SourceData!D143*1000</f>
        <v>70751</v>
      </c>
      <c r="D7" s="8">
        <f>SourceData!E143*1000</f>
        <v>73695</v>
      </c>
      <c r="E7" s="8">
        <f>SourceData!F143*1000</f>
        <v>81180</v>
      </c>
      <c r="F7" s="8"/>
      <c r="G7" s="43"/>
      <c r="H7" s="43"/>
    </row>
    <row r="8" spans="1:8" x14ac:dyDescent="0.25">
      <c r="A8" s="5" t="str">
        <f>SourceData!B144</f>
        <v>May</v>
      </c>
      <c r="B8" s="8">
        <f>SourceData!C144*1000</f>
        <v>69818</v>
      </c>
      <c r="C8" s="8">
        <f>SourceData!D144*1000</f>
        <v>71095</v>
      </c>
      <c r="D8" s="8">
        <f>SourceData!E144*1000</f>
        <v>74167</v>
      </c>
      <c r="E8" s="8">
        <f>SourceData!F144*1000</f>
        <v>82070</v>
      </c>
      <c r="F8" s="8"/>
      <c r="G8" s="43"/>
      <c r="H8" s="43"/>
    </row>
    <row r="9" spans="1:8" s="2" customFormat="1" x14ac:dyDescent="0.25">
      <c r="A9" s="16" t="str">
        <f>SourceData!B145</f>
        <v>June</v>
      </c>
      <c r="B9" s="17">
        <f>SourceData!C145*1000</f>
        <v>69574</v>
      </c>
      <c r="C9" s="17">
        <f>SourceData!D145*1000</f>
        <v>71074</v>
      </c>
      <c r="D9" s="17">
        <f>SourceData!E145*1000</f>
        <v>74592</v>
      </c>
      <c r="E9" s="17">
        <f>SourceData!F145*1000</f>
        <v>82796</v>
      </c>
      <c r="F9" s="17"/>
      <c r="G9" s="96"/>
      <c r="H9" s="96"/>
    </row>
    <row r="10" spans="1:8" s="18" customFormat="1" x14ac:dyDescent="0.25">
      <c r="A10" s="16" t="str">
        <f>SourceData!B146</f>
        <v>July</v>
      </c>
      <c r="B10" s="17">
        <f>SourceData!C146*1000</f>
        <v>69510</v>
      </c>
      <c r="C10" s="17">
        <f>SourceData!D146*1000</f>
        <v>71272</v>
      </c>
      <c r="D10" s="17">
        <f>SourceData!E146*1000</f>
        <v>74999</v>
      </c>
      <c r="E10" s="17">
        <f>SourceData!F146*1000</f>
        <v>83481</v>
      </c>
      <c r="F10" s="17"/>
      <c r="G10" s="96"/>
      <c r="H10" s="96"/>
    </row>
    <row r="11" spans="1:8" s="2" customFormat="1" x14ac:dyDescent="0.25">
      <c r="A11" s="16" t="str">
        <f>SourceData!B147</f>
        <v>August</v>
      </c>
      <c r="B11" s="17">
        <f>SourceData!C147*1000</f>
        <v>69286</v>
      </c>
      <c r="C11" s="17">
        <f>SourceData!D147*1000</f>
        <v>71387</v>
      </c>
      <c r="D11" s="17">
        <f>SourceData!E147*1000</f>
        <v>75549</v>
      </c>
      <c r="E11" s="17">
        <f>SourceData!F147*1000</f>
        <v>83823</v>
      </c>
      <c r="F11" s="17"/>
      <c r="G11" s="96"/>
      <c r="H11" s="96"/>
    </row>
    <row r="12" spans="1:8" x14ac:dyDescent="0.25">
      <c r="A12" s="16" t="str">
        <f>SourceData!B148</f>
        <v>September</v>
      </c>
      <c r="B12" s="17">
        <f>SourceData!C148*1000</f>
        <v>69426</v>
      </c>
      <c r="C12" s="17">
        <f>SourceData!D148*1000</f>
        <v>71428</v>
      </c>
      <c r="D12" s="17">
        <f>SourceData!E148*1000</f>
        <v>76176</v>
      </c>
      <c r="E12" s="17">
        <f>SourceData!F148*1000</f>
        <v>84284</v>
      </c>
      <c r="F12" s="17"/>
      <c r="G12" s="96"/>
      <c r="H12" s="96"/>
    </row>
    <row r="13" spans="1:8" s="18" customFormat="1" x14ac:dyDescent="0.25">
      <c r="A13" s="16" t="str">
        <f>SourceData!B149</f>
        <v>October</v>
      </c>
      <c r="B13" s="17">
        <f>SourceData!C149*1000</f>
        <v>69496</v>
      </c>
      <c r="C13" s="17">
        <f>SourceData!D149*1000</f>
        <v>72110</v>
      </c>
      <c r="D13" s="17">
        <f>SourceData!E149*1000</f>
        <v>77063</v>
      </c>
      <c r="E13" s="17">
        <f>SourceData!F149*1000</f>
        <v>85033</v>
      </c>
      <c r="F13" s="17"/>
      <c r="G13" s="96"/>
      <c r="H13" s="96"/>
    </row>
    <row r="14" spans="1:8" s="18" customFormat="1" x14ac:dyDescent="0.25">
      <c r="A14" s="16" t="str">
        <f>SourceData!B150</f>
        <v>November</v>
      </c>
      <c r="B14" s="17">
        <f>SourceData!C150*1000</f>
        <v>69402</v>
      </c>
      <c r="C14" s="17">
        <f>SourceData!D150*1000</f>
        <v>73014</v>
      </c>
      <c r="D14" s="17">
        <f>SourceData!E150*1000</f>
        <v>77783</v>
      </c>
      <c r="E14" s="17">
        <f>SourceData!F150*1000</f>
        <v>85439</v>
      </c>
      <c r="F14" s="17"/>
      <c r="G14" s="96"/>
      <c r="H14" s="96"/>
    </row>
    <row r="15" spans="1:8" s="2" customFormat="1" x14ac:dyDescent="0.25">
      <c r="A15" s="16" t="str">
        <f>SourceData!B151</f>
        <v>December</v>
      </c>
      <c r="B15" s="17">
        <f>SourceData!C151*1000</f>
        <v>69365</v>
      </c>
      <c r="C15" s="17">
        <f>SourceData!D151*1000</f>
        <v>72399</v>
      </c>
      <c r="D15" s="17">
        <f>SourceData!E151*1000</f>
        <v>78035</v>
      </c>
      <c r="E15" s="17">
        <f>SourceData!F151*1000</f>
        <v>85434</v>
      </c>
      <c r="F15" s="17"/>
      <c r="G15" s="96"/>
      <c r="H15" s="96"/>
    </row>
    <row r="16" spans="1:8" x14ac:dyDescent="0.25">
      <c r="A16" s="6" t="s">
        <v>84</v>
      </c>
      <c r="B16" s="9">
        <f t="shared" ref="B16:E16" si="2">AVERAGE(B4:B15)</f>
        <v>69541.916666666672</v>
      </c>
      <c r="C16" s="9">
        <f t="shared" si="2"/>
        <v>71228.5</v>
      </c>
      <c r="D16" s="9">
        <f t="shared" si="2"/>
        <v>75123.5</v>
      </c>
      <c r="E16" s="9">
        <f t="shared" si="2"/>
        <v>82663.166666666672</v>
      </c>
      <c r="F16" s="9"/>
      <c r="G16" s="97"/>
      <c r="H16" s="97"/>
    </row>
    <row r="17" spans="1:8" x14ac:dyDescent="0.25">
      <c r="A17" s="64" t="str">
        <f>CONCATENATE("Jan", " - ", SourceData!B1, " Average")</f>
        <v>Jan - Feb Average</v>
      </c>
      <c r="B17" s="81">
        <f ca="1">AVERAGE(B4:OFFSET(B4,SourceData!$A1-1,0))</f>
        <v>69547.5</v>
      </c>
      <c r="C17" s="81">
        <f ca="1">AVERAGE(C4:OFFSET(C4,SourceData!$A1-1,0))</f>
        <v>69914</v>
      </c>
      <c r="D17" s="81">
        <f ca="1">AVERAGE(D4:OFFSET(D4,SourceData!$A1-1,0))</f>
        <v>73130</v>
      </c>
      <c r="E17" s="81">
        <f ca="1">AVERAGE(E4:OFFSET(E4,SourceData!$A1-1,0))</f>
        <v>79108</v>
      </c>
      <c r="F17" s="81">
        <f ca="1">AVERAGE(F4:OFFSET(F4,SourceData!$A1-1,0))</f>
        <v>86658.5</v>
      </c>
      <c r="G17" s="65">
        <f ca="1">AVERAGE(G4:OFFSET(G4,SourceData!$A1-1,0))</f>
        <v>24.602870346585938</v>
      </c>
      <c r="H17" s="65">
        <f ca="1">AVERAGE(H4:OFFSET(H4,SourceData!$A1-1,0))</f>
        <v>9.5456234049474027</v>
      </c>
    </row>
    <row r="18" spans="1:8" ht="23.25" customHeight="1" x14ac:dyDescent="0.25">
      <c r="A18" s="160" t="s">
        <v>71</v>
      </c>
      <c r="B18" s="160"/>
      <c r="C18" s="160"/>
      <c r="D18" s="160"/>
      <c r="E18" s="160"/>
      <c r="F18" s="160"/>
      <c r="G18" s="160"/>
      <c r="H18" s="160"/>
    </row>
    <row r="19" spans="1:8" x14ac:dyDescent="0.25">
      <c r="A19" s="160" t="s">
        <v>96</v>
      </c>
      <c r="B19" s="160"/>
      <c r="C19" s="160"/>
      <c r="D19" s="160"/>
      <c r="E19" s="160"/>
      <c r="F19" s="160"/>
      <c r="G19" s="160"/>
      <c r="H19" s="160"/>
    </row>
    <row r="20" spans="1:8" x14ac:dyDescent="0.25">
      <c r="A20" s="160" t="s">
        <v>72</v>
      </c>
      <c r="B20" s="160"/>
      <c r="C20" s="160"/>
      <c r="D20" s="160"/>
      <c r="E20" s="160"/>
      <c r="F20" s="160"/>
      <c r="G20" s="160"/>
      <c r="H20" s="160"/>
    </row>
    <row r="28" spans="1:8" x14ac:dyDescent="0.25">
      <c r="B28" s="34"/>
      <c r="C28" s="34"/>
      <c r="D28" s="34"/>
      <c r="E28" s="34"/>
      <c r="F28" s="34"/>
      <c r="G28" s="42"/>
      <c r="H28" s="42"/>
    </row>
    <row r="29" spans="1:8" x14ac:dyDescent="0.25">
      <c r="B29" s="34"/>
      <c r="C29" s="34"/>
      <c r="D29" s="34"/>
      <c r="E29" s="34"/>
      <c r="F29" s="34"/>
      <c r="G29" s="42"/>
      <c r="H29" s="42"/>
    </row>
    <row r="30" spans="1:8" x14ac:dyDescent="0.25">
      <c r="B30" s="34"/>
      <c r="C30" s="34"/>
      <c r="D30" s="34"/>
      <c r="E30" s="34"/>
      <c r="F30" s="34"/>
      <c r="G30" s="42"/>
      <c r="H30" s="42"/>
    </row>
    <row r="31" spans="1:8" x14ac:dyDescent="0.25">
      <c r="B31" s="34"/>
      <c r="C31" s="34"/>
      <c r="D31" s="34"/>
      <c r="E31" s="34"/>
      <c r="F31" s="34"/>
      <c r="G31" s="42"/>
      <c r="H31" s="42"/>
    </row>
    <row r="32" spans="1:8" x14ac:dyDescent="0.25">
      <c r="B32" s="34"/>
      <c r="C32" s="34"/>
      <c r="D32" s="34"/>
      <c r="E32" s="34"/>
      <c r="F32" s="34"/>
      <c r="G32" s="42"/>
      <c r="H32" s="42"/>
    </row>
    <row r="33" spans="2:8" x14ac:dyDescent="0.25">
      <c r="B33" s="34"/>
      <c r="C33" s="34"/>
      <c r="D33" s="34"/>
      <c r="E33" s="34"/>
      <c r="F33" s="34"/>
      <c r="G33" s="42"/>
      <c r="H33" s="42"/>
    </row>
    <row r="34" spans="2:8" x14ac:dyDescent="0.25">
      <c r="B34" s="34"/>
      <c r="C34" s="34"/>
      <c r="D34" s="34"/>
      <c r="E34" s="34"/>
      <c r="F34" s="34"/>
      <c r="G34" s="42"/>
      <c r="H34" s="42"/>
    </row>
    <row r="35" spans="2:8" x14ac:dyDescent="0.25">
      <c r="B35" s="34"/>
      <c r="C35" s="34"/>
      <c r="D35" s="34"/>
      <c r="E35" s="34"/>
      <c r="F35" s="34"/>
      <c r="G35" s="42"/>
      <c r="H35" s="42"/>
    </row>
    <row r="36" spans="2:8" x14ac:dyDescent="0.25">
      <c r="B36" s="34"/>
      <c r="C36" s="34"/>
      <c r="D36" s="34"/>
      <c r="E36" s="34"/>
      <c r="F36" s="34"/>
      <c r="G36" s="42"/>
      <c r="H36" s="42"/>
    </row>
    <row r="37" spans="2:8" x14ac:dyDescent="0.25">
      <c r="B37" s="34"/>
      <c r="C37" s="34"/>
      <c r="D37" s="34"/>
      <c r="E37" s="34"/>
      <c r="F37" s="34"/>
      <c r="G37" s="42"/>
      <c r="H37" s="42"/>
    </row>
    <row r="38" spans="2:8" x14ac:dyDescent="0.25">
      <c r="B38" s="34"/>
      <c r="C38" s="34"/>
      <c r="D38" s="34"/>
      <c r="E38" s="34"/>
      <c r="F38" s="34"/>
      <c r="G38" s="42"/>
      <c r="H38" s="42"/>
    </row>
    <row r="39" spans="2:8" x14ac:dyDescent="0.25">
      <c r="B39" s="34"/>
      <c r="C39" s="34"/>
      <c r="D39" s="34"/>
      <c r="E39" s="34"/>
      <c r="F39" s="34"/>
      <c r="G39" s="42"/>
      <c r="H39" s="42"/>
    </row>
    <row r="40" spans="2:8" x14ac:dyDescent="0.25">
      <c r="B40" s="34"/>
      <c r="C40" s="34"/>
      <c r="D40" s="34"/>
      <c r="E40" s="34"/>
      <c r="F40" s="34"/>
      <c r="G40" s="42"/>
      <c r="H40" s="42"/>
    </row>
    <row r="41" spans="2:8" x14ac:dyDescent="0.25">
      <c r="B41" s="34"/>
      <c r="C41" s="34"/>
      <c r="D41" s="34"/>
      <c r="E41" s="34"/>
      <c r="F41" s="34"/>
      <c r="G41" s="42"/>
      <c r="H41" s="42"/>
    </row>
  </sheetData>
  <mergeCells count="11">
    <mergeCell ref="A18:H18"/>
    <mergeCell ref="A19:H19"/>
    <mergeCell ref="A20:H20"/>
    <mergeCell ref="A1:H1"/>
    <mergeCell ref="A2:A3"/>
    <mergeCell ref="B2:B3"/>
    <mergeCell ref="C2:C3"/>
    <mergeCell ref="D2:D3"/>
    <mergeCell ref="E2:E3"/>
    <mergeCell ref="F2:F3"/>
    <mergeCell ref="G2:H2"/>
  </mergeCells>
  <pageMargins left="0.7" right="0.7" top="0.75" bottom="0.75" header="0.3" footer="0.3"/>
  <pageSetup scale="9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I28"/>
  <sheetViews>
    <sheetView zoomScale="60" zoomScaleNormal="60" zoomScaleSheetLayoutView="90" workbookViewId="0">
      <selection activeCell="A12" sqref="A12:I12"/>
    </sheetView>
  </sheetViews>
  <sheetFormatPr defaultRowHeight="15" x14ac:dyDescent="0.25"/>
  <cols>
    <col min="2" max="2" width="26.7109375" customWidth="1"/>
    <col min="3" max="7" width="9.85546875" bestFit="1" customWidth="1"/>
    <col min="8" max="9" width="11.5703125" bestFit="1" customWidth="1"/>
  </cols>
  <sheetData>
    <row r="1" spans="1:9" s="52" customFormat="1" x14ac:dyDescent="0.25">
      <c r="A1" s="179" t="str">
        <f>CONCATENATE("Table 12:  Low-Cost Airline Full-time Equivalent Employees*, ", SourceData!C1," ",Table12!C3," - ",Table12!G3)</f>
        <v>Table 12:  Low-Cost Airline Full-time Equivalent Employees*, February 2013 - 2017</v>
      </c>
      <c r="B1" s="179"/>
      <c r="C1" s="179"/>
      <c r="D1" s="179"/>
      <c r="E1" s="179"/>
      <c r="F1" s="179"/>
      <c r="G1" s="179"/>
      <c r="H1" s="179"/>
      <c r="I1" s="179"/>
    </row>
    <row r="2" spans="1:9" s="52" customFormat="1" x14ac:dyDescent="0.25">
      <c r="A2" s="53" t="str">
        <f>CONCATENATE("(FTEs for ", SourceData!C1, " of each year. Ranked by ", SourceData!C1, " ", SourceData!A2," FTEs)")</f>
        <v>(FTEs for February of each year. Ranked by February 2017 FTEs)</v>
      </c>
    </row>
    <row r="3" spans="1:9" s="52" customFormat="1" x14ac:dyDescent="0.25">
      <c r="A3" s="180" t="s">
        <v>34</v>
      </c>
      <c r="B3" s="180" t="s">
        <v>35</v>
      </c>
      <c r="C3" s="180">
        <v>2013</v>
      </c>
      <c r="D3" s="180">
        <v>2014</v>
      </c>
      <c r="E3" s="180">
        <v>2015</v>
      </c>
      <c r="F3" s="180">
        <v>2016</v>
      </c>
      <c r="G3" s="180">
        <v>2017</v>
      </c>
      <c r="H3" s="182" t="s">
        <v>83</v>
      </c>
      <c r="I3" s="182"/>
    </row>
    <row r="4" spans="1:9" s="52" customFormat="1" x14ac:dyDescent="0.25">
      <c r="A4" s="181"/>
      <c r="B4" s="181"/>
      <c r="C4" s="181"/>
      <c r="D4" s="181"/>
      <c r="E4" s="181"/>
      <c r="F4" s="181"/>
      <c r="G4" s="181"/>
      <c r="H4" s="89" t="str">
        <f>CONCATENATE(C3, " - ",G3)</f>
        <v>2013 - 2017</v>
      </c>
      <c r="I4" s="89" t="str">
        <f>CONCATENATE(F3, " - ",G3)</f>
        <v>2016 - 2017</v>
      </c>
    </row>
    <row r="5" spans="1:9" s="52" customFormat="1" x14ac:dyDescent="0.25">
      <c r="A5" s="52">
        <v>1</v>
      </c>
      <c r="B5" s="54" t="s">
        <v>134</v>
      </c>
      <c r="C5" s="55">
        <v>45857</v>
      </c>
      <c r="D5" s="55">
        <v>45091</v>
      </c>
      <c r="E5" s="55">
        <v>46784</v>
      </c>
      <c r="F5" s="55">
        <v>50449</v>
      </c>
      <c r="G5" s="55">
        <v>54551</v>
      </c>
      <c r="H5" s="131">
        <f>IF((G5-C5)/C5*100=-100,0,IF((G5-C5)/C5*100=100,0,G5-C5)/C5*100)</f>
        <v>18.9589375667837</v>
      </c>
      <c r="I5" s="131">
        <f>IF((G5-F5)/F5*100=-100,0,IF((G5-F5)/F5*100=100,0,G5-F5)/F5*100)</f>
        <v>8.1309837657832666</v>
      </c>
    </row>
    <row r="6" spans="1:9" s="52" customFormat="1" x14ac:dyDescent="0.25">
      <c r="A6" s="52">
        <v>2</v>
      </c>
      <c r="B6" s="54" t="s">
        <v>133</v>
      </c>
      <c r="C6" s="55">
        <v>12678</v>
      </c>
      <c r="D6" s="55">
        <v>13301</v>
      </c>
      <c r="E6" s="55">
        <v>13901</v>
      </c>
      <c r="F6" s="55">
        <v>15383</v>
      </c>
      <c r="G6" s="55">
        <v>16852</v>
      </c>
      <c r="H6" s="131">
        <f t="shared" ref="H6:H11" si="0">IF((G6-C6)/C6*100=-100,0,IF((G6-C6)/C6*100=100,0,G6-C6)/C6*100)</f>
        <v>32.923174002208548</v>
      </c>
      <c r="I6" s="131">
        <f t="shared" ref="I6:I11" si="1">IF((G6-F6)/F6*100=-100,0,IF((G6-F6)/F6*100=100,0,G6-F6)/F6*100)</f>
        <v>9.549502697783268</v>
      </c>
    </row>
    <row r="7" spans="1:9" s="52" customFormat="1" x14ac:dyDescent="0.25">
      <c r="A7" s="52">
        <v>3</v>
      </c>
      <c r="B7" s="54" t="s">
        <v>135</v>
      </c>
      <c r="C7" s="55">
        <v>3026</v>
      </c>
      <c r="D7" s="55">
        <v>3534</v>
      </c>
      <c r="E7" s="55">
        <v>4079</v>
      </c>
      <c r="F7" s="55">
        <v>4916</v>
      </c>
      <c r="G7" s="55">
        <v>5652</v>
      </c>
      <c r="H7" s="131">
        <f t="shared" si="0"/>
        <v>86.781229345670852</v>
      </c>
      <c r="I7" s="131">
        <f t="shared" si="1"/>
        <v>14.97152156224573</v>
      </c>
    </row>
    <row r="8" spans="1:9" s="52" customFormat="1" x14ac:dyDescent="0.25">
      <c r="A8" s="52">
        <v>4</v>
      </c>
      <c r="B8" s="54" t="s">
        <v>151</v>
      </c>
      <c r="C8" s="55">
        <v>1867</v>
      </c>
      <c r="D8" s="55">
        <v>2134</v>
      </c>
      <c r="E8" s="55">
        <v>2460</v>
      </c>
      <c r="F8" s="55">
        <v>3008</v>
      </c>
      <c r="G8" s="55">
        <v>3488</v>
      </c>
      <c r="H8" s="131">
        <f t="shared" si="0"/>
        <v>86.823781467595069</v>
      </c>
      <c r="I8" s="131">
        <f t="shared" si="1"/>
        <v>15.957446808510639</v>
      </c>
    </row>
    <row r="9" spans="1:9" s="52" customFormat="1" x14ac:dyDescent="0.25">
      <c r="A9" s="52">
        <v>5</v>
      </c>
      <c r="B9" s="54" t="s">
        <v>152</v>
      </c>
      <c r="C9" s="55">
        <v>3850</v>
      </c>
      <c r="D9" s="55">
        <v>3565</v>
      </c>
      <c r="E9" s="55">
        <v>3575</v>
      </c>
      <c r="F9" s="55">
        <v>3002</v>
      </c>
      <c r="G9" s="55">
        <v>3472</v>
      </c>
      <c r="H9" s="131">
        <f t="shared" si="0"/>
        <v>-9.8181818181818183</v>
      </c>
      <c r="I9" s="131">
        <f t="shared" si="1"/>
        <v>15.656229180546303</v>
      </c>
    </row>
    <row r="10" spans="1:9" s="52" customFormat="1" x14ac:dyDescent="0.25">
      <c r="A10" s="52">
        <v>6</v>
      </c>
      <c r="B10" s="54" t="s">
        <v>153</v>
      </c>
      <c r="C10" s="55">
        <v>2352</v>
      </c>
      <c r="D10" s="55">
        <v>2510</v>
      </c>
      <c r="E10" s="55">
        <v>2552</v>
      </c>
      <c r="F10" s="55">
        <v>2820</v>
      </c>
      <c r="G10" s="55">
        <v>3015</v>
      </c>
      <c r="H10" s="131">
        <f t="shared" si="0"/>
        <v>28.188775510204085</v>
      </c>
      <c r="I10" s="131">
        <f t="shared" si="1"/>
        <v>6.9148936170212769</v>
      </c>
    </row>
    <row r="11" spans="1:9" s="52" customFormat="1" x14ac:dyDescent="0.25">
      <c r="A11" s="90"/>
      <c r="B11" s="91" t="s">
        <v>92</v>
      </c>
      <c r="C11" s="92">
        <f>SUM(C5:C10)</f>
        <v>69630</v>
      </c>
      <c r="D11" s="92">
        <f t="shared" ref="D11:G11" si="2">SUM(D5:D10)</f>
        <v>70135</v>
      </c>
      <c r="E11" s="92">
        <f t="shared" si="2"/>
        <v>73351</v>
      </c>
      <c r="F11" s="92">
        <f t="shared" si="2"/>
        <v>79578</v>
      </c>
      <c r="G11" s="92">
        <f t="shared" si="2"/>
        <v>87030</v>
      </c>
      <c r="H11" s="132">
        <f t="shared" si="0"/>
        <v>24.989228780697974</v>
      </c>
      <c r="I11" s="132">
        <f t="shared" si="1"/>
        <v>9.3643971952047043</v>
      </c>
    </row>
    <row r="12" spans="1:9" s="52" customFormat="1" ht="27" customHeight="1" x14ac:dyDescent="0.25">
      <c r="A12" s="178" t="s">
        <v>71</v>
      </c>
      <c r="B12" s="178"/>
      <c r="C12" s="178"/>
      <c r="D12" s="178"/>
      <c r="E12" s="178"/>
      <c r="F12" s="178"/>
      <c r="G12" s="178"/>
      <c r="H12" s="178"/>
      <c r="I12" s="178"/>
    </row>
    <row r="13" spans="1:9" s="52" customFormat="1" x14ac:dyDescent="0.25">
      <c r="A13" s="178" t="s">
        <v>72</v>
      </c>
      <c r="B13" s="178"/>
      <c r="C13" s="178"/>
      <c r="D13" s="178"/>
      <c r="E13" s="178"/>
      <c r="F13" s="178"/>
      <c r="G13" s="178"/>
      <c r="H13" s="178"/>
      <c r="I13" s="178"/>
    </row>
    <row r="14" spans="1:9" s="52" customFormat="1" x14ac:dyDescent="0.25">
      <c r="A14" s="178" t="s">
        <v>74</v>
      </c>
      <c r="B14" s="178"/>
      <c r="C14" s="178"/>
      <c r="D14" s="178"/>
      <c r="E14" s="178"/>
      <c r="F14" s="178"/>
      <c r="G14" s="178"/>
      <c r="H14" s="178"/>
      <c r="I14" s="178"/>
    </row>
    <row r="22" spans="3:9" x14ac:dyDescent="0.25">
      <c r="C22" s="34"/>
      <c r="D22" s="34"/>
      <c r="E22" s="34"/>
      <c r="F22" s="34"/>
      <c r="G22" s="34"/>
      <c r="H22" s="42"/>
      <c r="I22" s="42"/>
    </row>
    <row r="23" spans="3:9" x14ac:dyDescent="0.25">
      <c r="C23" s="34"/>
      <c r="D23" s="34"/>
      <c r="E23" s="34"/>
      <c r="F23" s="34"/>
      <c r="G23" s="34"/>
      <c r="H23" s="42"/>
      <c r="I23" s="42"/>
    </row>
    <row r="24" spans="3:9" x14ac:dyDescent="0.25">
      <c r="C24" s="34"/>
      <c r="D24" s="34"/>
      <c r="E24" s="34"/>
      <c r="F24" s="34"/>
      <c r="G24" s="34"/>
      <c r="H24" s="42"/>
      <c r="I24" s="42"/>
    </row>
    <row r="25" spans="3:9" x14ac:dyDescent="0.25">
      <c r="C25" s="34"/>
      <c r="D25" s="34"/>
      <c r="E25" s="34"/>
      <c r="F25" s="34"/>
      <c r="G25" s="34"/>
      <c r="H25" s="42"/>
      <c r="I25" s="42"/>
    </row>
    <row r="26" spans="3:9" x14ac:dyDescent="0.25">
      <c r="C26" s="34"/>
      <c r="D26" s="34"/>
      <c r="E26" s="34"/>
      <c r="F26" s="34"/>
      <c r="G26" s="34"/>
      <c r="H26" s="42"/>
      <c r="I26" s="42"/>
    </row>
    <row r="27" spans="3:9" x14ac:dyDescent="0.25">
      <c r="C27" s="34"/>
      <c r="D27" s="34"/>
      <c r="E27" s="34"/>
      <c r="F27" s="34"/>
      <c r="G27" s="34"/>
      <c r="H27" s="42"/>
      <c r="I27" s="42"/>
    </row>
    <row r="28" spans="3:9" x14ac:dyDescent="0.25">
      <c r="C28" s="34"/>
      <c r="D28" s="34"/>
      <c r="E28" s="34"/>
      <c r="F28" s="34"/>
      <c r="G28" s="34"/>
      <c r="H28" s="42"/>
      <c r="I28" s="42"/>
    </row>
  </sheetData>
  <sortState ref="B20:G25">
    <sortCondition descending="1" ref="G20:G25"/>
  </sortState>
  <mergeCells count="12">
    <mergeCell ref="A12:I12"/>
    <mergeCell ref="A13:I13"/>
    <mergeCell ref="A14:I14"/>
    <mergeCell ref="A1:I1"/>
    <mergeCell ref="A3:A4"/>
    <mergeCell ref="B3:B4"/>
    <mergeCell ref="C3:C4"/>
    <mergeCell ref="D3:D4"/>
    <mergeCell ref="E3:E4"/>
    <mergeCell ref="F3:F4"/>
    <mergeCell ref="G3:G4"/>
    <mergeCell ref="H3:I3"/>
  </mergeCells>
  <pageMargins left="0.7" right="0.7" top="0.75" bottom="0.75" header="0.3" footer="0.3"/>
  <pageSetup orientation="landscape" r:id="rId1"/>
  <ignoredErrors>
    <ignoredError sqref="C11:G11" formulaRange="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M18"/>
  <sheetViews>
    <sheetView workbookViewId="0">
      <selection activeCell="A16" sqref="A16:E16"/>
    </sheetView>
  </sheetViews>
  <sheetFormatPr defaultRowHeight="15" x14ac:dyDescent="0.25"/>
  <cols>
    <col min="1" max="1" width="15.42578125" customWidth="1"/>
  </cols>
  <sheetData>
    <row r="1" spans="1:13" ht="37.5" customHeight="1" x14ac:dyDescent="0.25">
      <c r="A1" s="183" t="s">
        <v>97</v>
      </c>
      <c r="B1" s="183"/>
      <c r="C1" s="183"/>
      <c r="D1" s="183"/>
      <c r="E1" s="183"/>
    </row>
    <row r="2" spans="1:13" s="4" customFormat="1" ht="12" x14ac:dyDescent="0.2">
      <c r="A2" s="93" t="s">
        <v>91</v>
      </c>
      <c r="B2" s="93"/>
      <c r="C2" s="93"/>
      <c r="D2" s="93"/>
      <c r="E2" s="93"/>
    </row>
    <row r="3" spans="1:13" x14ac:dyDescent="0.25">
      <c r="A3" s="7" t="str">
        <f>SourceData!B159</f>
        <v>Month</v>
      </c>
      <c r="B3" s="7">
        <f>SourceData!C159</f>
        <v>2014</v>
      </c>
      <c r="C3" s="7">
        <f>SourceData!D159</f>
        <v>2015</v>
      </c>
      <c r="D3" s="7">
        <f>SourceData!E159</f>
        <v>2016</v>
      </c>
      <c r="E3" s="7">
        <f>SourceData!F159</f>
        <v>2017</v>
      </c>
    </row>
    <row r="4" spans="1:13" x14ac:dyDescent="0.25">
      <c r="A4" s="5" t="str">
        <f>SourceData!B160</f>
        <v>January</v>
      </c>
      <c r="B4" s="12">
        <f>SourceData!C160</f>
        <v>-0.4</v>
      </c>
      <c r="C4" s="12">
        <f>SourceData!D160</f>
        <v>-1.9</v>
      </c>
      <c r="D4" s="43">
        <f>SourceData!E160</f>
        <v>2</v>
      </c>
      <c r="E4" s="43">
        <f>SourceData!F160</f>
        <v>1.9</v>
      </c>
    </row>
    <row r="5" spans="1:13" x14ac:dyDescent="0.25">
      <c r="A5" s="6" t="str">
        <f>SourceData!B161</f>
        <v>February</v>
      </c>
      <c r="B5" s="13">
        <f>SourceData!C161</f>
        <v>0.5</v>
      </c>
      <c r="C5" s="13">
        <f>SourceData!D161</f>
        <v>-0.3</v>
      </c>
      <c r="D5" s="97">
        <f>SourceData!E161</f>
        <v>0.2</v>
      </c>
      <c r="E5" s="60">
        <v>4.5</v>
      </c>
    </row>
    <row r="6" spans="1:13" x14ac:dyDescent="0.25">
      <c r="A6" s="5" t="str">
        <f>SourceData!B162</f>
        <v>March</v>
      </c>
      <c r="B6" s="12">
        <f>SourceData!C162</f>
        <v>0.9</v>
      </c>
      <c r="C6" s="12">
        <f>SourceData!D162</f>
        <v>-0.5</v>
      </c>
      <c r="D6" s="43">
        <f>SourceData!E162</f>
        <v>0.1</v>
      </c>
      <c r="E6" s="116"/>
    </row>
    <row r="7" spans="1:13" x14ac:dyDescent="0.25">
      <c r="A7" s="5" t="str">
        <f>SourceData!B163</f>
        <v>April</v>
      </c>
      <c r="B7" s="12">
        <f>SourceData!C163</f>
        <v>2.2999999999999998</v>
      </c>
      <c r="C7" s="12">
        <f>SourceData!D163</f>
        <v>-0.4</v>
      </c>
      <c r="D7" s="43">
        <f>SourceData!E163</f>
        <v>0.1</v>
      </c>
      <c r="E7" s="116"/>
      <c r="M7" s="47"/>
    </row>
    <row r="8" spans="1:13" x14ac:dyDescent="0.25">
      <c r="A8" s="5" t="str">
        <f>SourceData!B164</f>
        <v>May</v>
      </c>
      <c r="B8" s="12">
        <f>SourceData!C164</f>
        <v>2.4</v>
      </c>
      <c r="C8" s="12">
        <f>SourceData!D164</f>
        <v>-0.3</v>
      </c>
      <c r="D8" s="43">
        <f>SourceData!E164</f>
        <v>0.2</v>
      </c>
      <c r="E8" s="116"/>
    </row>
    <row r="9" spans="1:13" x14ac:dyDescent="0.25">
      <c r="A9" s="16" t="str">
        <f>SourceData!B165</f>
        <v>June</v>
      </c>
      <c r="B9" s="118">
        <f>SourceData!C165</f>
        <v>1.9</v>
      </c>
      <c r="C9" s="118">
        <f>SourceData!D165</f>
        <v>0.1</v>
      </c>
      <c r="D9" s="96">
        <f>SourceData!E165</f>
        <v>0.9</v>
      </c>
      <c r="E9" s="116"/>
    </row>
    <row r="10" spans="1:13" s="18" customFormat="1" x14ac:dyDescent="0.25">
      <c r="A10" s="16" t="str">
        <f>SourceData!B166</f>
        <v>July</v>
      </c>
      <c r="B10" s="118">
        <f>SourceData!C166</f>
        <v>3.5</v>
      </c>
      <c r="C10" s="118">
        <f>SourceData!D166</f>
        <v>-3.3</v>
      </c>
      <c r="D10" s="96">
        <f>SourceData!E166</f>
        <v>3.3</v>
      </c>
      <c r="E10" s="116"/>
    </row>
    <row r="11" spans="1:13" x14ac:dyDescent="0.25">
      <c r="A11" s="5" t="str">
        <f>SourceData!B167</f>
        <v>August</v>
      </c>
      <c r="B11" s="12">
        <f>SourceData!C167</f>
        <v>2.5</v>
      </c>
      <c r="C11" s="12">
        <f>SourceData!D167</f>
        <v>-2.7</v>
      </c>
      <c r="D11" s="43">
        <f>SourceData!E167</f>
        <v>3.3</v>
      </c>
      <c r="E11" s="116"/>
    </row>
    <row r="12" spans="1:13" s="2" customFormat="1" x14ac:dyDescent="0.25">
      <c r="A12" s="16" t="str">
        <f>SourceData!B168</f>
        <v>September</v>
      </c>
      <c r="B12" s="118">
        <f>SourceData!C168</f>
        <v>2.1</v>
      </c>
      <c r="C12" s="118">
        <f>SourceData!D168</f>
        <v>-2.7</v>
      </c>
      <c r="D12" s="96">
        <f>SourceData!E168</f>
        <v>2.9</v>
      </c>
      <c r="E12" s="116"/>
    </row>
    <row r="13" spans="1:13" s="18" customFormat="1" x14ac:dyDescent="0.25">
      <c r="A13" s="16" t="str">
        <f>SourceData!B169</f>
        <v>October</v>
      </c>
      <c r="B13" s="118">
        <f>SourceData!C169</f>
        <v>-0.2</v>
      </c>
      <c r="C13" s="118">
        <f>SourceData!D169</f>
        <v>1.4</v>
      </c>
      <c r="D13" s="96">
        <f>SourceData!E169</f>
        <v>0.3</v>
      </c>
      <c r="E13" s="116"/>
    </row>
    <row r="14" spans="1:13" s="18" customFormat="1" x14ac:dyDescent="0.25">
      <c r="A14" s="16" t="str">
        <f>SourceData!B170</f>
        <v>November</v>
      </c>
      <c r="B14" s="118">
        <f>SourceData!C170</f>
        <v>1.5</v>
      </c>
      <c r="C14" s="118">
        <f>SourceData!D170</f>
        <v>-0.2</v>
      </c>
      <c r="D14" s="96">
        <f>SourceData!E170</f>
        <v>0.2</v>
      </c>
      <c r="E14" s="116"/>
    </row>
    <row r="15" spans="1:13" s="2" customFormat="1" x14ac:dyDescent="0.25">
      <c r="A15" s="95" t="str">
        <f>SourceData!B171</f>
        <v>December</v>
      </c>
      <c r="B15" s="135">
        <f>SourceData!C171</f>
        <v>-0.2</v>
      </c>
      <c r="C15" s="135">
        <f>SourceData!D171</f>
        <v>0.9</v>
      </c>
      <c r="D15" s="133">
        <f>SourceData!E171</f>
        <v>0.2</v>
      </c>
      <c r="E15" s="134"/>
    </row>
    <row r="16" spans="1:13" ht="27" customHeight="1" x14ac:dyDescent="0.25">
      <c r="A16" s="169" t="s">
        <v>71</v>
      </c>
      <c r="B16" s="169"/>
      <c r="C16" s="169"/>
      <c r="D16" s="169"/>
      <c r="E16" s="169"/>
    </row>
    <row r="17" spans="1:5" ht="27" customHeight="1" x14ac:dyDescent="0.25">
      <c r="A17" s="154" t="s">
        <v>72</v>
      </c>
      <c r="B17" s="154"/>
      <c r="C17" s="154"/>
      <c r="D17" s="154"/>
      <c r="E17" s="154"/>
    </row>
    <row r="18" spans="1:5" x14ac:dyDescent="0.25">
      <c r="A18" s="94" t="s">
        <v>74</v>
      </c>
      <c r="B18" s="56"/>
      <c r="C18" s="56"/>
      <c r="D18" s="56"/>
      <c r="E18" s="56"/>
    </row>
  </sheetData>
  <mergeCells count="3">
    <mergeCell ref="A1:E1"/>
    <mergeCell ref="A16:E16"/>
    <mergeCell ref="A17:E17"/>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H49"/>
  <sheetViews>
    <sheetView zoomScale="80" zoomScaleNormal="80" zoomScaleSheetLayoutView="90" workbookViewId="0">
      <selection activeCell="A18" sqref="A18:H18"/>
    </sheetView>
  </sheetViews>
  <sheetFormatPr defaultRowHeight="15" x14ac:dyDescent="0.25"/>
  <cols>
    <col min="1" max="1" width="19.85546875" customWidth="1"/>
    <col min="2" max="6" width="9.28515625" bestFit="1" customWidth="1"/>
    <col min="7" max="8" width="10.5703125" bestFit="1" customWidth="1"/>
  </cols>
  <sheetData>
    <row r="1" spans="1:8" x14ac:dyDescent="0.25">
      <c r="A1" s="165" t="str">
        <f>CONCATENATE("Table 14:  Regional Airlines Full-time Equivalent Employees* by Month ", B2, " - ", F2)</f>
        <v>Table 14:  Regional Airlines Full-time Equivalent Employees* by Month 2013 - 2017</v>
      </c>
      <c r="B1" s="165"/>
      <c r="C1" s="165"/>
      <c r="D1" s="165"/>
      <c r="E1" s="165"/>
      <c r="F1" s="165"/>
      <c r="G1" s="165"/>
      <c r="H1" s="165"/>
    </row>
    <row r="2" spans="1:8" x14ac:dyDescent="0.25">
      <c r="A2" s="161"/>
      <c r="B2" s="161">
        <f>SourceData!C106</f>
        <v>2013</v>
      </c>
      <c r="C2" s="161">
        <f>SourceData!D106</f>
        <v>2014</v>
      </c>
      <c r="D2" s="161">
        <f>SourceData!E106</f>
        <v>2015</v>
      </c>
      <c r="E2" s="161">
        <f>SourceData!F106</f>
        <v>2016</v>
      </c>
      <c r="F2" s="161">
        <f>SourceData!G106</f>
        <v>2017</v>
      </c>
      <c r="G2" s="163" t="s">
        <v>83</v>
      </c>
      <c r="H2" s="163"/>
    </row>
    <row r="3" spans="1:8" x14ac:dyDescent="0.25">
      <c r="A3" s="162" t="str">
        <f>SourceData!B106</f>
        <v>Month_Name</v>
      </c>
      <c r="B3" s="162"/>
      <c r="C3" s="162"/>
      <c r="D3" s="162"/>
      <c r="E3" s="162"/>
      <c r="F3" s="162"/>
      <c r="G3" s="82" t="str">
        <f>CONCATENATE(B2, " - ",F2)</f>
        <v>2013 - 2017</v>
      </c>
      <c r="H3" s="82" t="str">
        <f>CONCATENATE(E2, " - ",F2)</f>
        <v>2016 - 2017</v>
      </c>
    </row>
    <row r="4" spans="1:8" x14ac:dyDescent="0.25">
      <c r="A4" s="56" t="str">
        <f>SourceData!B173</f>
        <v>January</v>
      </c>
      <c r="B4" s="112">
        <f>SourceData!C173*1000</f>
        <v>50640</v>
      </c>
      <c r="C4" s="112">
        <f>SourceData!D173*1000</f>
        <v>50425</v>
      </c>
      <c r="D4" s="112">
        <f>SourceData!E173*1000</f>
        <v>49477</v>
      </c>
      <c r="E4" s="112">
        <f>SourceData!F173*1000</f>
        <v>50482</v>
      </c>
      <c r="F4" s="112">
        <f>SourceData!G173*1000</f>
        <v>51430</v>
      </c>
      <c r="G4" s="136">
        <v>1.5600315955766191</v>
      </c>
      <c r="H4" s="136">
        <v>1.8778970722237629</v>
      </c>
    </row>
    <row r="5" spans="1:8" x14ac:dyDescent="0.25">
      <c r="A5" s="58" t="str">
        <f>SourceData!B174</f>
        <v>February</v>
      </c>
      <c r="B5" s="101">
        <f>SourceData!C174*1000</f>
        <v>50191</v>
      </c>
      <c r="C5" s="101">
        <f>SourceData!D174*1000</f>
        <v>50458</v>
      </c>
      <c r="D5" s="101">
        <f>SourceData!E174*1000</f>
        <v>50318</v>
      </c>
      <c r="E5" s="101">
        <f>SourceData!F174*1000</f>
        <v>50416</v>
      </c>
      <c r="F5" s="101">
        <f>SourceData!G174*1000</f>
        <v>52676</v>
      </c>
      <c r="G5" s="97">
        <v>4.9510868482397239</v>
      </c>
      <c r="H5" s="97">
        <v>4.4827039035226912</v>
      </c>
    </row>
    <row r="6" spans="1:8" x14ac:dyDescent="0.25">
      <c r="A6" s="56" t="str">
        <f>SourceData!B175</f>
        <v>March</v>
      </c>
      <c r="B6" s="112">
        <f>SourceData!C175*1000</f>
        <v>50181</v>
      </c>
      <c r="C6" s="112">
        <f>SourceData!D175*1000</f>
        <v>50623</v>
      </c>
      <c r="D6" s="112">
        <f>SourceData!E175*1000</f>
        <v>50361</v>
      </c>
      <c r="E6" s="112">
        <f>SourceData!F175*1000</f>
        <v>50424</v>
      </c>
      <c r="F6" s="112"/>
      <c r="G6" s="116"/>
      <c r="H6" s="116"/>
    </row>
    <row r="7" spans="1:8" x14ac:dyDescent="0.25">
      <c r="A7" s="56" t="str">
        <f>SourceData!B176</f>
        <v>April</v>
      </c>
      <c r="B7" s="112">
        <f>SourceData!C176*1000</f>
        <v>49387</v>
      </c>
      <c r="C7" s="112">
        <f>SourceData!D176*1000</f>
        <v>50526</v>
      </c>
      <c r="D7" s="112">
        <f>SourceData!E176*1000</f>
        <v>50326</v>
      </c>
      <c r="E7" s="112">
        <f>SourceData!F176*1000</f>
        <v>50374</v>
      </c>
      <c r="F7" s="112"/>
      <c r="G7" s="116"/>
      <c r="H7" s="116"/>
    </row>
    <row r="8" spans="1:8" x14ac:dyDescent="0.25">
      <c r="A8" s="56" t="str">
        <f>SourceData!B177</f>
        <v>May</v>
      </c>
      <c r="B8" s="112">
        <f>SourceData!C177*1000</f>
        <v>49424</v>
      </c>
      <c r="C8" s="112">
        <f>SourceData!D177*1000</f>
        <v>50633</v>
      </c>
      <c r="D8" s="112">
        <f>SourceData!E177*1000</f>
        <v>50469</v>
      </c>
      <c r="E8" s="112">
        <f>SourceData!F177*1000</f>
        <v>50554</v>
      </c>
      <c r="F8" s="112"/>
      <c r="G8" s="116"/>
      <c r="H8" s="116"/>
    </row>
    <row r="9" spans="1:8" x14ac:dyDescent="0.25">
      <c r="A9" s="138" t="str">
        <f>SourceData!B178</f>
        <v>June</v>
      </c>
      <c r="B9" s="99">
        <f>SourceData!C178*1000</f>
        <v>49415</v>
      </c>
      <c r="C9" s="99">
        <f>SourceData!D178*1000</f>
        <v>50336</v>
      </c>
      <c r="D9" s="99">
        <f>SourceData!E178*1000</f>
        <v>50373</v>
      </c>
      <c r="E9" s="99">
        <f>SourceData!F178*1000</f>
        <v>50823</v>
      </c>
      <c r="F9" s="99"/>
      <c r="G9" s="116"/>
      <c r="H9" s="116"/>
    </row>
    <row r="10" spans="1:8" s="18" customFormat="1" x14ac:dyDescent="0.25">
      <c r="A10" s="138" t="str">
        <f>SourceData!B179</f>
        <v>July</v>
      </c>
      <c r="B10" s="99">
        <f>SourceData!C179*1000</f>
        <v>49387</v>
      </c>
      <c r="C10" s="99">
        <f>SourceData!D179*1000</f>
        <v>51107</v>
      </c>
      <c r="D10" s="99">
        <f>SourceData!E179*1000</f>
        <v>49403</v>
      </c>
      <c r="E10" s="99">
        <f>SourceData!F179*1000</f>
        <v>51021</v>
      </c>
      <c r="F10" s="99"/>
      <c r="G10" s="116"/>
      <c r="H10" s="116"/>
    </row>
    <row r="11" spans="1:8" s="18" customFormat="1" x14ac:dyDescent="0.25">
      <c r="A11" s="138" t="str">
        <f>SourceData!B180</f>
        <v>August</v>
      </c>
      <c r="B11" s="99">
        <f>SourceData!C180*1000</f>
        <v>49434</v>
      </c>
      <c r="C11" s="99">
        <f>SourceData!D180*1000</f>
        <v>50671</v>
      </c>
      <c r="D11" s="99">
        <f>SourceData!E180*1000</f>
        <v>49320</v>
      </c>
      <c r="E11" s="99">
        <f>SourceData!F180*1000</f>
        <v>50957</v>
      </c>
      <c r="F11" s="99"/>
      <c r="G11" s="116"/>
      <c r="H11" s="116"/>
    </row>
    <row r="12" spans="1:8" s="2" customFormat="1" x14ac:dyDescent="0.25">
      <c r="A12" s="138" t="str">
        <f>SourceData!B181</f>
        <v>September</v>
      </c>
      <c r="B12" s="99">
        <f>SourceData!C181*1000</f>
        <v>49546</v>
      </c>
      <c r="C12" s="99">
        <f>SourceData!D181*1000</f>
        <v>50574</v>
      </c>
      <c r="D12" s="99">
        <f>SourceData!E181*1000</f>
        <v>49231</v>
      </c>
      <c r="E12" s="99">
        <f>SourceData!F181*1000</f>
        <v>50677</v>
      </c>
      <c r="F12" s="99"/>
      <c r="G12" s="116"/>
      <c r="H12" s="116"/>
    </row>
    <row r="13" spans="1:8" s="18" customFormat="1" x14ac:dyDescent="0.25">
      <c r="A13" s="138" t="str">
        <f>SourceData!B182</f>
        <v>October</v>
      </c>
      <c r="B13" s="99">
        <f>SourceData!C182*1000</f>
        <v>49890</v>
      </c>
      <c r="C13" s="99">
        <f>SourceData!D182*1000</f>
        <v>49789</v>
      </c>
      <c r="D13" s="99">
        <f>SourceData!E182*1000</f>
        <v>50486</v>
      </c>
      <c r="E13" s="99">
        <f>SourceData!F182*1000</f>
        <v>50637</v>
      </c>
      <c r="F13" s="99"/>
      <c r="G13" s="116"/>
      <c r="H13" s="116"/>
    </row>
    <row r="14" spans="1:8" s="18" customFormat="1" x14ac:dyDescent="0.25">
      <c r="A14" s="138" t="str">
        <f>SourceData!B183</f>
        <v>November</v>
      </c>
      <c r="B14" s="99">
        <f>SourceData!C183*1000</f>
        <v>49851</v>
      </c>
      <c r="C14" s="99">
        <f>SourceData!D183*1000</f>
        <v>50605</v>
      </c>
      <c r="D14" s="99">
        <f>SourceData!E183*1000</f>
        <v>50522</v>
      </c>
      <c r="E14" s="99">
        <f>SourceData!F183*1000</f>
        <v>50625</v>
      </c>
      <c r="F14" s="99"/>
      <c r="G14" s="116"/>
      <c r="H14" s="116"/>
    </row>
    <row r="15" spans="1:8" x14ac:dyDescent="0.25">
      <c r="A15" s="56" t="str">
        <f>SourceData!B184</f>
        <v>December</v>
      </c>
      <c r="B15" s="112">
        <f>SourceData!C184*1000</f>
        <v>50191</v>
      </c>
      <c r="C15" s="112">
        <f>SourceData!D184*1000</f>
        <v>50083</v>
      </c>
      <c r="D15" s="112">
        <f>SourceData!E184*1000</f>
        <v>50521</v>
      </c>
      <c r="E15" s="112">
        <f>SourceData!F184*1000</f>
        <v>50616</v>
      </c>
      <c r="F15" s="112"/>
      <c r="G15" s="115"/>
      <c r="H15" s="115"/>
    </row>
    <row r="16" spans="1:8" x14ac:dyDescent="0.25">
      <c r="A16" s="58" t="s">
        <v>84</v>
      </c>
      <c r="B16" s="100">
        <f>AVERAGE(B4:B15)</f>
        <v>49794.75</v>
      </c>
      <c r="C16" s="100">
        <f>AVERAGE(C4:C15)</f>
        <v>50485.833333333336</v>
      </c>
      <c r="D16" s="100">
        <f>AVERAGE(D4:D15)</f>
        <v>50067.25</v>
      </c>
      <c r="E16" s="100">
        <f>AVERAGE(E4:E15)</f>
        <v>50633.833333333336</v>
      </c>
      <c r="F16" s="101"/>
      <c r="G16" s="101"/>
      <c r="H16" s="101"/>
    </row>
    <row r="17" spans="1:8" x14ac:dyDescent="0.25">
      <c r="A17" s="139" t="str">
        <f>CONCATENATE("Jan", " - ", SourceData!B1, " Average")</f>
        <v>Jan - Feb Average</v>
      </c>
      <c r="B17" s="102">
        <f ca="1">AVERAGE(B4:OFFSET(B4,SourceData!$A1-1,0))</f>
        <v>50415.5</v>
      </c>
      <c r="C17" s="102">
        <f ca="1">AVERAGE(C4:OFFSET(C4,SourceData!$A1-1,0))</f>
        <v>50441.5</v>
      </c>
      <c r="D17" s="102">
        <f ca="1">AVERAGE(D4:OFFSET(D4,SourceData!$A1-1,0))</f>
        <v>49897.5</v>
      </c>
      <c r="E17" s="102">
        <f ca="1">AVERAGE(E4:OFFSET(E4,SourceData!$A1-1,0))</f>
        <v>50449</v>
      </c>
      <c r="F17" s="102">
        <f ca="1">AVERAGE(F4:OFFSET(F4,SourceData!$A1-1,0))</f>
        <v>52053</v>
      </c>
      <c r="G17" s="137">
        <v>3.2555592219081717</v>
      </c>
      <c r="H17" s="117">
        <v>3.1803004878732271</v>
      </c>
    </row>
    <row r="18" spans="1:8" ht="29.25" customHeight="1" x14ac:dyDescent="0.25">
      <c r="A18" s="184" t="s">
        <v>71</v>
      </c>
      <c r="B18" s="184"/>
      <c r="C18" s="184"/>
      <c r="D18" s="184"/>
      <c r="E18" s="184"/>
      <c r="F18" s="184"/>
      <c r="G18" s="184"/>
      <c r="H18" s="184"/>
    </row>
    <row r="19" spans="1:8" x14ac:dyDescent="0.25">
      <c r="A19" s="160" t="s">
        <v>72</v>
      </c>
      <c r="B19" s="160"/>
      <c r="C19" s="160"/>
      <c r="D19" s="160"/>
      <c r="E19" s="160"/>
      <c r="F19" s="160"/>
      <c r="G19" s="160"/>
      <c r="H19" s="160"/>
    </row>
    <row r="20" spans="1:8" x14ac:dyDescent="0.25">
      <c r="A20" s="160" t="s">
        <v>74</v>
      </c>
      <c r="B20" s="160"/>
      <c r="C20" s="160"/>
      <c r="D20" s="160"/>
      <c r="E20" s="160"/>
      <c r="F20" s="160"/>
      <c r="G20" s="160"/>
      <c r="H20" s="160"/>
    </row>
    <row r="26" spans="1:8" x14ac:dyDescent="0.25">
      <c r="G26" s="19"/>
      <c r="H26" s="19"/>
    </row>
    <row r="28" spans="1:8" x14ac:dyDescent="0.25">
      <c r="B28" s="42"/>
      <c r="C28" s="42"/>
      <c r="D28" s="42"/>
      <c r="E28" s="42"/>
      <c r="F28" s="42"/>
      <c r="G28" s="42"/>
      <c r="H28" s="42"/>
    </row>
    <row r="29" spans="1:8" x14ac:dyDescent="0.25">
      <c r="B29" s="42"/>
      <c r="C29" s="42"/>
      <c r="D29" s="42"/>
      <c r="E29" s="42"/>
      <c r="F29" s="42"/>
      <c r="G29" s="42"/>
      <c r="H29" s="42"/>
    </row>
    <row r="30" spans="1:8" x14ac:dyDescent="0.25">
      <c r="B30" s="42"/>
      <c r="C30" s="42"/>
      <c r="D30" s="42"/>
      <c r="E30" s="42"/>
      <c r="F30" s="42"/>
      <c r="G30" s="42"/>
      <c r="H30" s="42"/>
    </row>
    <row r="31" spans="1:8" x14ac:dyDescent="0.25">
      <c r="B31" s="42"/>
      <c r="C31" s="42"/>
      <c r="D31" s="42"/>
      <c r="E31" s="42"/>
      <c r="F31" s="42"/>
      <c r="G31" s="42"/>
      <c r="H31" s="42"/>
    </row>
    <row r="32" spans="1:8" x14ac:dyDescent="0.25">
      <c r="B32" s="42"/>
      <c r="C32" s="42"/>
      <c r="D32" s="42"/>
      <c r="E32" s="42"/>
      <c r="F32" s="42"/>
      <c r="G32" s="42"/>
      <c r="H32" s="42"/>
    </row>
    <row r="33" spans="2:8" x14ac:dyDescent="0.25">
      <c r="B33" s="42"/>
      <c r="C33" s="42"/>
      <c r="D33" s="42"/>
      <c r="E33" s="42"/>
      <c r="F33" s="42"/>
      <c r="G33" s="42"/>
      <c r="H33" s="42"/>
    </row>
    <row r="34" spans="2:8" x14ac:dyDescent="0.25">
      <c r="B34" s="42"/>
      <c r="C34" s="42"/>
      <c r="D34" s="42"/>
      <c r="E34" s="42"/>
      <c r="F34" s="42"/>
      <c r="G34" s="42"/>
      <c r="H34" s="42"/>
    </row>
    <row r="35" spans="2:8" x14ac:dyDescent="0.25">
      <c r="B35" s="42"/>
      <c r="C35" s="42"/>
      <c r="D35" s="42"/>
      <c r="E35" s="42"/>
      <c r="F35" s="42"/>
      <c r="G35" s="42"/>
      <c r="H35" s="42"/>
    </row>
    <row r="36" spans="2:8" x14ac:dyDescent="0.25">
      <c r="B36" s="42"/>
      <c r="C36" s="42"/>
      <c r="D36" s="42"/>
      <c r="E36" s="42"/>
      <c r="F36" s="42"/>
      <c r="G36" s="42"/>
      <c r="H36" s="42"/>
    </row>
    <row r="37" spans="2:8" x14ac:dyDescent="0.25">
      <c r="B37" s="42"/>
      <c r="C37" s="42"/>
      <c r="D37" s="42"/>
      <c r="E37" s="42"/>
      <c r="F37" s="42"/>
      <c r="G37" s="42"/>
      <c r="H37" s="42"/>
    </row>
    <row r="38" spans="2:8" x14ac:dyDescent="0.25">
      <c r="B38" s="42"/>
      <c r="C38" s="42"/>
      <c r="D38" s="42"/>
      <c r="E38" s="42"/>
      <c r="F38" s="42"/>
      <c r="G38" s="42"/>
      <c r="H38" s="42"/>
    </row>
    <row r="39" spans="2:8" x14ac:dyDescent="0.25">
      <c r="B39" s="42"/>
      <c r="C39" s="42"/>
      <c r="D39" s="42"/>
      <c r="E39" s="42"/>
      <c r="F39" s="42"/>
      <c r="G39" s="42"/>
      <c r="H39" s="42"/>
    </row>
    <row r="40" spans="2:8" x14ac:dyDescent="0.25">
      <c r="B40" s="42"/>
      <c r="C40" s="42"/>
      <c r="D40" s="42"/>
      <c r="E40" s="42"/>
      <c r="F40" s="42"/>
      <c r="G40" s="42"/>
      <c r="H40" s="42"/>
    </row>
    <row r="41" spans="2:8" x14ac:dyDescent="0.25">
      <c r="B41" s="42"/>
      <c r="C41" s="42"/>
      <c r="D41" s="42"/>
      <c r="E41" s="42"/>
      <c r="F41" s="42"/>
      <c r="G41" s="42"/>
      <c r="H41" s="42"/>
    </row>
    <row r="49" spans="7:7" x14ac:dyDescent="0.25">
      <c r="G49">
        <v>1000</v>
      </c>
    </row>
  </sheetData>
  <mergeCells count="11">
    <mergeCell ref="A18:H18"/>
    <mergeCell ref="A19:H19"/>
    <mergeCell ref="A20:H20"/>
    <mergeCell ref="A1:H1"/>
    <mergeCell ref="A2:A3"/>
    <mergeCell ref="B2:B3"/>
    <mergeCell ref="C2:C3"/>
    <mergeCell ref="D2:D3"/>
    <mergeCell ref="E2:E3"/>
    <mergeCell ref="F2:F3"/>
    <mergeCell ref="G2:H2"/>
  </mergeCells>
  <pageMargins left="0.7" right="0.7" top="0.75" bottom="0.75" header="0.3" footer="0.3"/>
  <pageSetup scale="94"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I48"/>
  <sheetViews>
    <sheetView zoomScale="60" zoomScaleNormal="60" zoomScaleSheetLayoutView="90" workbookViewId="0">
      <selection activeCell="A3" sqref="A3:I20"/>
    </sheetView>
  </sheetViews>
  <sheetFormatPr defaultRowHeight="15" x14ac:dyDescent="0.25"/>
  <cols>
    <col min="1" max="1" width="9.140625" style="28"/>
    <col min="2" max="2" width="40.85546875" style="28" bestFit="1" customWidth="1"/>
    <col min="3" max="6" width="8.5703125" style="28" bestFit="1" customWidth="1"/>
    <col min="7" max="7" width="8.7109375" style="28" bestFit="1" customWidth="1"/>
    <col min="8" max="9" width="11.5703125" style="28" bestFit="1" customWidth="1"/>
    <col min="10" max="10" width="9.140625" style="28"/>
    <col min="11" max="11" width="51.140625" style="28" customWidth="1"/>
    <col min="12" max="16384" width="9.140625" style="28"/>
  </cols>
  <sheetData>
    <row r="1" spans="1:9" x14ac:dyDescent="0.25">
      <c r="A1" s="186" t="str">
        <f>CONCATENATE("Table 15: Regional Airline Full-time Equivalent Employees*, ", SourceData!C1, " ", Table15!C3, " - ",Table15!G3)</f>
        <v>Table 15: Regional Airline Full-time Equivalent Employees*, February 2013 - 2017</v>
      </c>
      <c r="B1" s="186"/>
      <c r="C1" s="186"/>
      <c r="D1" s="186"/>
      <c r="E1" s="186"/>
      <c r="F1" s="186"/>
      <c r="G1" s="186"/>
      <c r="H1" s="186"/>
      <c r="I1" s="186"/>
    </row>
    <row r="2" spans="1:9" x14ac:dyDescent="0.25">
      <c r="A2" s="187" t="str">
        <f>CONCATENATE("(FTEs for ",SourceData!C1," of each year. Ranked by ",SourceData!C1," ", SourceData!A2," FTEs)")</f>
        <v>(FTEs for February of each year. Ranked by February 2017 FTEs)</v>
      </c>
      <c r="B2" s="187"/>
      <c r="C2" s="187"/>
      <c r="D2" s="187"/>
      <c r="E2" s="187"/>
      <c r="F2" s="187"/>
      <c r="G2" s="187"/>
      <c r="H2" s="187"/>
      <c r="I2" s="187"/>
    </row>
    <row r="3" spans="1:9" x14ac:dyDescent="0.25">
      <c r="A3" s="175" t="s">
        <v>34</v>
      </c>
      <c r="B3" s="175" t="s">
        <v>35</v>
      </c>
      <c r="C3" s="175">
        <v>2013</v>
      </c>
      <c r="D3" s="175">
        <v>2014</v>
      </c>
      <c r="E3" s="175">
        <v>2015</v>
      </c>
      <c r="F3" s="175">
        <v>2016</v>
      </c>
      <c r="G3" s="175">
        <v>2017</v>
      </c>
      <c r="H3" s="174" t="s">
        <v>83</v>
      </c>
      <c r="I3" s="174"/>
    </row>
    <row r="4" spans="1:9" x14ac:dyDescent="0.25">
      <c r="A4" s="176"/>
      <c r="B4" s="176"/>
      <c r="C4" s="176">
        <v>2012</v>
      </c>
      <c r="D4" s="176">
        <v>2012</v>
      </c>
      <c r="E4" s="176">
        <v>2012</v>
      </c>
      <c r="F4" s="176">
        <v>2012</v>
      </c>
      <c r="G4" s="176">
        <v>2012</v>
      </c>
      <c r="H4" s="71" t="str">
        <f>CONCATENATE(C3, " - ",G3)</f>
        <v>2013 - 2017</v>
      </c>
      <c r="I4" s="71" t="str">
        <f>CONCATENATE(F3, " - ",G3)</f>
        <v>2016 - 2017</v>
      </c>
    </row>
    <row r="5" spans="1:9" x14ac:dyDescent="0.25">
      <c r="A5" s="29">
        <v>1</v>
      </c>
      <c r="B5" s="36" t="s">
        <v>45</v>
      </c>
      <c r="C5" s="140">
        <v>11355</v>
      </c>
      <c r="D5" s="140">
        <v>10955</v>
      </c>
      <c r="E5" s="140">
        <v>10936</v>
      </c>
      <c r="F5" s="140">
        <v>10620</v>
      </c>
      <c r="G5" s="140">
        <v>11171</v>
      </c>
      <c r="H5" s="142">
        <f>IF((G5-C5)/C5*100=-100,0,IF((G5-C5)/C5*100=100,0,G5-C5)/C5*100)</f>
        <v>-1.6204315279612507</v>
      </c>
      <c r="I5" s="145">
        <f t="shared" ref="I5:I16" si="0">IF((G5-F5)/F5*100=-100,0,IF((G5-F5)/F5*100=100,0,G5-F5)/F5*100)</f>
        <v>5.1883239171374766</v>
      </c>
    </row>
    <row r="6" spans="1:9" x14ac:dyDescent="0.25">
      <c r="A6" s="29">
        <v>2</v>
      </c>
      <c r="B6" s="36" t="s">
        <v>132</v>
      </c>
      <c r="C6" s="140">
        <v>9382</v>
      </c>
      <c r="D6" s="140">
        <v>9831</v>
      </c>
      <c r="E6" s="140">
        <v>9747</v>
      </c>
      <c r="F6" s="140">
        <v>10569</v>
      </c>
      <c r="G6" s="140">
        <v>11159</v>
      </c>
      <c r="H6" s="142">
        <f t="shared" ref="H6:H18" si="1">IF((G6-C6)/C6*100=-100,0,IF((G6-C6)/C6*100=100,0,G6-C6)/C6*100)</f>
        <v>18.940524408441696</v>
      </c>
      <c r="I6" s="145">
        <f t="shared" si="0"/>
        <v>5.582363515942852</v>
      </c>
    </row>
    <row r="7" spans="1:9" x14ac:dyDescent="0.25">
      <c r="A7" s="29">
        <v>3</v>
      </c>
      <c r="B7" s="36" t="s">
        <v>137</v>
      </c>
      <c r="C7" s="140">
        <v>8801</v>
      </c>
      <c r="D7" s="140">
        <v>9201</v>
      </c>
      <c r="E7" s="140">
        <v>8846</v>
      </c>
      <c r="F7" s="140">
        <v>7229</v>
      </c>
      <c r="G7" s="140">
        <v>7229</v>
      </c>
      <c r="H7" s="142">
        <f t="shared" si="1"/>
        <v>-17.86160663560959</v>
      </c>
      <c r="I7" s="145">
        <f t="shared" si="0"/>
        <v>0</v>
      </c>
    </row>
    <row r="8" spans="1:9" x14ac:dyDescent="0.25">
      <c r="A8" s="29">
        <v>4</v>
      </c>
      <c r="B8" s="36" t="s">
        <v>123</v>
      </c>
      <c r="C8" s="140">
        <f>SUM(C9:C11)</f>
        <v>5457</v>
      </c>
      <c r="D8" s="140">
        <f t="shared" ref="D8:G8" si="2">SUM(D9:D11)</f>
        <v>5853</v>
      </c>
      <c r="E8" s="140">
        <f t="shared" si="2"/>
        <v>5934</v>
      </c>
      <c r="F8" s="140">
        <f t="shared" si="2"/>
        <v>5387</v>
      </c>
      <c r="G8" s="140">
        <f t="shared" si="2"/>
        <v>5510</v>
      </c>
      <c r="H8" s="142">
        <f t="shared" si="1"/>
        <v>0.97122961334066338</v>
      </c>
      <c r="I8" s="145">
        <f t="shared" si="0"/>
        <v>2.2832745498422127</v>
      </c>
    </row>
    <row r="9" spans="1:9" x14ac:dyDescent="0.25">
      <c r="B9" s="37" t="s">
        <v>154</v>
      </c>
      <c r="C9" s="140">
        <v>2226</v>
      </c>
      <c r="D9" s="140">
        <v>2752</v>
      </c>
      <c r="E9" s="140">
        <v>3150</v>
      </c>
      <c r="F9" s="140">
        <v>3147</v>
      </c>
      <c r="G9" s="140">
        <v>5510</v>
      </c>
      <c r="H9" s="142">
        <f t="shared" si="1"/>
        <v>147.52920035938902</v>
      </c>
      <c r="I9" s="145">
        <f t="shared" si="0"/>
        <v>75.087384810931042</v>
      </c>
    </row>
    <row r="10" spans="1:9" x14ac:dyDescent="0.25">
      <c r="B10" s="37" t="s">
        <v>155</v>
      </c>
      <c r="C10" s="140">
        <v>2013</v>
      </c>
      <c r="D10" s="140">
        <v>1970</v>
      </c>
      <c r="E10" s="140">
        <v>2784</v>
      </c>
      <c r="F10" s="140">
        <v>2240</v>
      </c>
      <c r="G10" s="140" t="s">
        <v>93</v>
      </c>
      <c r="H10" s="143" t="s">
        <v>93</v>
      </c>
      <c r="I10" s="146" t="s">
        <v>93</v>
      </c>
    </row>
    <row r="11" spans="1:9" x14ac:dyDescent="0.25">
      <c r="B11" s="37" t="s">
        <v>156</v>
      </c>
      <c r="C11" s="140">
        <v>1218</v>
      </c>
      <c r="D11" s="140">
        <v>1131</v>
      </c>
      <c r="E11" s="140" t="s">
        <v>93</v>
      </c>
      <c r="F11" s="140" t="s">
        <v>93</v>
      </c>
      <c r="G11" s="140" t="s">
        <v>93</v>
      </c>
      <c r="H11" s="143" t="s">
        <v>93</v>
      </c>
      <c r="I11" s="146" t="s">
        <v>93</v>
      </c>
    </row>
    <row r="12" spans="1:9" x14ac:dyDescent="0.25">
      <c r="A12" s="29">
        <v>5</v>
      </c>
      <c r="B12" s="36" t="s">
        <v>157</v>
      </c>
      <c r="C12" s="140">
        <v>4485</v>
      </c>
      <c r="D12" s="140">
        <v>3892</v>
      </c>
      <c r="E12" s="140">
        <v>3306</v>
      </c>
      <c r="F12" s="140">
        <v>3332</v>
      </c>
      <c r="G12" s="140">
        <v>3842</v>
      </c>
      <c r="H12" s="142">
        <f t="shared" si="1"/>
        <v>-14.336677814938684</v>
      </c>
      <c r="I12" s="145">
        <f t="shared" si="0"/>
        <v>15.306122448979592</v>
      </c>
    </row>
    <row r="13" spans="1:9" x14ac:dyDescent="0.25">
      <c r="A13" s="29">
        <v>6</v>
      </c>
      <c r="B13" s="36" t="s">
        <v>158</v>
      </c>
      <c r="C13" s="140">
        <v>2687</v>
      </c>
      <c r="D13" s="140">
        <v>2798</v>
      </c>
      <c r="E13" s="140">
        <v>2874</v>
      </c>
      <c r="F13" s="140">
        <v>3246</v>
      </c>
      <c r="G13" s="140">
        <v>3287</v>
      </c>
      <c r="H13" s="142">
        <f t="shared" si="1"/>
        <v>22.329735764793448</v>
      </c>
      <c r="I13" s="145">
        <f t="shared" si="0"/>
        <v>1.2630930375847198</v>
      </c>
    </row>
    <row r="14" spans="1:9" x14ac:dyDescent="0.25">
      <c r="A14" s="29">
        <v>7</v>
      </c>
      <c r="B14" s="36" t="s">
        <v>159</v>
      </c>
      <c r="C14" s="140">
        <v>1541</v>
      </c>
      <c r="D14" s="140">
        <v>1841</v>
      </c>
      <c r="E14" s="140">
        <v>2313</v>
      </c>
      <c r="F14" s="140">
        <v>2827</v>
      </c>
      <c r="G14" s="140">
        <v>3025</v>
      </c>
      <c r="H14" s="142">
        <f t="shared" si="1"/>
        <v>96.301103179753412</v>
      </c>
      <c r="I14" s="145">
        <f t="shared" si="0"/>
        <v>7.0038910505836576</v>
      </c>
    </row>
    <row r="15" spans="1:9" x14ac:dyDescent="0.25">
      <c r="A15" s="29">
        <v>8</v>
      </c>
      <c r="B15" s="36" t="s">
        <v>160</v>
      </c>
      <c r="C15" s="140">
        <v>1080</v>
      </c>
      <c r="D15" s="140">
        <v>1227</v>
      </c>
      <c r="E15" s="140">
        <v>1956</v>
      </c>
      <c r="F15" s="140">
        <v>2529</v>
      </c>
      <c r="G15" s="140">
        <v>2854</v>
      </c>
      <c r="H15" s="142">
        <f t="shared" si="1"/>
        <v>164.25925925925927</v>
      </c>
      <c r="I15" s="145">
        <f t="shared" si="0"/>
        <v>12.850929221035983</v>
      </c>
    </row>
    <row r="16" spans="1:9" x14ac:dyDescent="0.25">
      <c r="A16" s="29">
        <v>9</v>
      </c>
      <c r="B16" s="36" t="s">
        <v>161</v>
      </c>
      <c r="C16" s="140">
        <v>1082</v>
      </c>
      <c r="D16" s="140">
        <v>1203</v>
      </c>
      <c r="E16" s="140">
        <v>1361</v>
      </c>
      <c r="F16" s="140">
        <v>1653</v>
      </c>
      <c r="G16" s="140">
        <v>1898</v>
      </c>
      <c r="H16" s="142">
        <f t="shared" si="1"/>
        <v>75.415896487985208</v>
      </c>
      <c r="I16" s="145">
        <f t="shared" si="0"/>
        <v>14.821536600120991</v>
      </c>
    </row>
    <row r="17" spans="1:9" x14ac:dyDescent="0.25">
      <c r="A17" s="29">
        <v>10</v>
      </c>
      <c r="B17" s="36" t="s">
        <v>162</v>
      </c>
      <c r="C17" s="140">
        <v>2538</v>
      </c>
      <c r="D17" s="140">
        <v>2544</v>
      </c>
      <c r="E17" s="140">
        <v>1917</v>
      </c>
      <c r="F17" s="140">
        <v>1827</v>
      </c>
      <c r="G17" s="140">
        <v>1373</v>
      </c>
      <c r="H17" s="142">
        <f>IF((G17-C17)/C17*100=-100,0,IF((G17-C17)/C17*100=100,0,G17-C17)/C17*100)</f>
        <v>-45.902285263987395</v>
      </c>
      <c r="I17" s="145">
        <f t="shared" ref="I17:I20" si="3">IF((G17-F17)/F17*100=-100,0,IF((G17-F17)/F17*100=100,0,G17-F17)/F17*100)</f>
        <v>-24.849480021893815</v>
      </c>
    </row>
    <row r="18" spans="1:9" x14ac:dyDescent="0.25">
      <c r="A18" s="29">
        <v>11</v>
      </c>
      <c r="B18" s="36" t="s">
        <v>163</v>
      </c>
      <c r="C18" s="140">
        <v>1039</v>
      </c>
      <c r="D18" s="140">
        <v>1113</v>
      </c>
      <c r="E18" s="140">
        <v>1128</v>
      </c>
      <c r="F18" s="31">
        <v>1197</v>
      </c>
      <c r="G18" s="68">
        <v>1328</v>
      </c>
      <c r="H18" s="142">
        <f t="shared" si="1"/>
        <v>27.815206929740132</v>
      </c>
      <c r="I18" s="145">
        <f>IF((G18-F18)/F18*100=-100,0,IF((G18-F18)/F18*100=100,0,G18-F18)/F18*100)</f>
        <v>10.944026733500417</v>
      </c>
    </row>
    <row r="19" spans="1:9" x14ac:dyDescent="0.25">
      <c r="A19" s="29">
        <v>12</v>
      </c>
      <c r="B19" s="36" t="s">
        <v>131</v>
      </c>
      <c r="C19" s="140">
        <v>744</v>
      </c>
      <c r="D19" s="140" t="s">
        <v>93</v>
      </c>
      <c r="E19" s="140" t="s">
        <v>93</v>
      </c>
      <c r="F19" s="140" t="s">
        <v>93</v>
      </c>
      <c r="G19" s="140" t="s">
        <v>93</v>
      </c>
      <c r="H19" s="143" t="s">
        <v>93</v>
      </c>
      <c r="I19" s="146" t="s">
        <v>93</v>
      </c>
    </row>
    <row r="20" spans="1:9" x14ac:dyDescent="0.25">
      <c r="A20" s="69"/>
      <c r="B20" s="70" t="s">
        <v>92</v>
      </c>
      <c r="C20" s="141">
        <f>SUM(C5:C8,C12:C19)</f>
        <v>50191</v>
      </c>
      <c r="D20" s="141">
        <f t="shared" ref="D20:G20" si="4">SUM(D5:D8,D12:D19)</f>
        <v>50458</v>
      </c>
      <c r="E20" s="141">
        <f t="shared" si="4"/>
        <v>50318</v>
      </c>
      <c r="F20" s="141">
        <f t="shared" si="4"/>
        <v>50416</v>
      </c>
      <c r="G20" s="141">
        <f t="shared" si="4"/>
        <v>52676</v>
      </c>
      <c r="H20" s="144">
        <f t="shared" ref="H20" si="5">IF((G20-C20)/C20*100=-100,0,IF((G20-C20)/C20*100=100,0,G20-C20)/C20*100)</f>
        <v>4.9510868482397239</v>
      </c>
      <c r="I20" s="147">
        <f t="shared" si="3"/>
        <v>4.4827039035226912</v>
      </c>
    </row>
    <row r="21" spans="1:9" ht="27" customHeight="1" x14ac:dyDescent="0.25">
      <c r="A21" s="185" t="s">
        <v>71</v>
      </c>
      <c r="B21" s="185"/>
      <c r="C21" s="185"/>
      <c r="D21" s="185"/>
      <c r="E21" s="185"/>
      <c r="F21" s="185"/>
      <c r="G21" s="185"/>
      <c r="H21" s="185"/>
      <c r="I21" s="185"/>
    </row>
    <row r="22" spans="1:9" ht="15" customHeight="1" x14ac:dyDescent="0.25">
      <c r="A22" s="188" t="s">
        <v>72</v>
      </c>
      <c r="B22" s="188"/>
      <c r="C22" s="188"/>
      <c r="D22" s="188"/>
      <c r="E22" s="188"/>
      <c r="F22" s="188"/>
      <c r="G22" s="188"/>
      <c r="H22" s="188"/>
      <c r="I22" s="188"/>
    </row>
    <row r="23" spans="1:9" ht="37.5" customHeight="1" x14ac:dyDescent="0.25">
      <c r="A23" s="188" t="s">
        <v>98</v>
      </c>
      <c r="B23" s="188"/>
      <c r="C23" s="188"/>
      <c r="D23" s="188"/>
      <c r="E23" s="188"/>
      <c r="F23" s="188"/>
      <c r="G23" s="188"/>
      <c r="H23" s="188"/>
      <c r="I23" s="188"/>
    </row>
    <row r="24" spans="1:9" ht="15" customHeight="1" x14ac:dyDescent="0.25">
      <c r="A24" s="188" t="s">
        <v>99</v>
      </c>
      <c r="B24" s="188"/>
      <c r="C24" s="188"/>
      <c r="D24" s="188"/>
      <c r="E24" s="188"/>
      <c r="F24" s="188"/>
      <c r="G24" s="188"/>
      <c r="H24" s="188"/>
      <c r="I24" s="188"/>
    </row>
    <row r="25" spans="1:9" ht="24.75" customHeight="1" x14ac:dyDescent="0.25">
      <c r="A25" s="188" t="s">
        <v>100</v>
      </c>
      <c r="B25" s="188"/>
      <c r="C25" s="188"/>
      <c r="D25" s="188"/>
      <c r="E25" s="188"/>
      <c r="F25" s="188"/>
      <c r="G25" s="188"/>
      <c r="H25" s="188"/>
      <c r="I25" s="188"/>
    </row>
    <row r="26" spans="1:9" ht="15" customHeight="1" x14ac:dyDescent="0.25">
      <c r="A26" s="188" t="s">
        <v>74</v>
      </c>
      <c r="B26" s="188"/>
      <c r="C26" s="188"/>
      <c r="D26" s="188"/>
      <c r="E26" s="188"/>
      <c r="F26" s="188"/>
      <c r="G26" s="188"/>
      <c r="H26" s="188"/>
      <c r="I26" s="188"/>
    </row>
    <row r="33" spans="3:9" x14ac:dyDescent="0.25">
      <c r="C33" s="51"/>
      <c r="D33" s="51"/>
      <c r="E33" s="51"/>
      <c r="F33" s="51"/>
      <c r="G33" s="51"/>
      <c r="H33" s="50"/>
      <c r="I33" s="50"/>
    </row>
    <row r="34" spans="3:9" x14ac:dyDescent="0.25">
      <c r="C34" s="51"/>
      <c r="D34" s="51"/>
      <c r="E34" s="51"/>
      <c r="F34" s="51"/>
      <c r="G34" s="51"/>
      <c r="H34" s="50"/>
      <c r="I34" s="50"/>
    </row>
    <row r="35" spans="3:9" x14ac:dyDescent="0.25">
      <c r="C35" s="51"/>
      <c r="D35" s="51"/>
      <c r="E35" s="51"/>
      <c r="F35" s="51"/>
      <c r="G35" s="51"/>
      <c r="H35" s="50"/>
      <c r="I35" s="50"/>
    </row>
    <row r="36" spans="3:9" x14ac:dyDescent="0.25">
      <c r="C36" s="51"/>
      <c r="D36" s="51"/>
      <c r="E36" s="51"/>
      <c r="F36" s="51"/>
      <c r="G36" s="51"/>
      <c r="H36" s="50"/>
      <c r="I36" s="50"/>
    </row>
    <row r="37" spans="3:9" x14ac:dyDescent="0.25">
      <c r="C37" s="51"/>
      <c r="D37" s="51"/>
      <c r="E37" s="51"/>
      <c r="F37" s="51"/>
      <c r="G37" s="51"/>
      <c r="H37" s="50"/>
      <c r="I37" s="50"/>
    </row>
    <row r="38" spans="3:9" x14ac:dyDescent="0.25">
      <c r="C38" s="51"/>
      <c r="D38" s="51"/>
      <c r="E38" s="51"/>
      <c r="F38" s="51"/>
      <c r="G38" s="51"/>
      <c r="H38" s="50"/>
      <c r="I38" s="50"/>
    </row>
    <row r="39" spans="3:9" x14ac:dyDescent="0.25">
      <c r="C39" s="51"/>
      <c r="D39" s="51"/>
      <c r="E39" s="51"/>
      <c r="F39" s="51"/>
      <c r="G39" s="51"/>
      <c r="H39" s="50"/>
      <c r="I39" s="50"/>
    </row>
    <row r="40" spans="3:9" x14ac:dyDescent="0.25">
      <c r="C40" s="51"/>
      <c r="D40" s="51"/>
      <c r="E40" s="51"/>
      <c r="F40" s="51"/>
      <c r="G40" s="51"/>
      <c r="H40" s="50"/>
      <c r="I40" s="50"/>
    </row>
    <row r="41" spans="3:9" x14ac:dyDescent="0.25">
      <c r="C41" s="51"/>
      <c r="D41" s="51"/>
      <c r="E41" s="51"/>
      <c r="F41" s="51"/>
      <c r="G41" s="51"/>
      <c r="H41" s="50"/>
      <c r="I41" s="50"/>
    </row>
    <row r="42" spans="3:9" x14ac:dyDescent="0.25">
      <c r="C42" s="51"/>
      <c r="D42" s="51"/>
      <c r="E42" s="51"/>
      <c r="F42" s="51"/>
      <c r="G42" s="51"/>
      <c r="H42" s="50"/>
      <c r="I42" s="50"/>
    </row>
    <row r="43" spans="3:9" x14ac:dyDescent="0.25">
      <c r="C43" s="51"/>
      <c r="D43" s="51"/>
      <c r="E43" s="51"/>
      <c r="F43" s="51"/>
      <c r="G43" s="51"/>
      <c r="H43" s="50"/>
      <c r="I43" s="50"/>
    </row>
    <row r="44" spans="3:9" x14ac:dyDescent="0.25">
      <c r="C44" s="51"/>
      <c r="D44" s="51"/>
      <c r="E44" s="51"/>
      <c r="F44" s="51"/>
      <c r="G44" s="51"/>
      <c r="H44" s="50"/>
      <c r="I44" s="50"/>
    </row>
    <row r="45" spans="3:9" x14ac:dyDescent="0.25">
      <c r="C45" s="51"/>
      <c r="D45" s="51"/>
      <c r="E45" s="51"/>
      <c r="F45" s="51"/>
      <c r="G45" s="51"/>
      <c r="H45" s="50"/>
      <c r="I45" s="50"/>
    </row>
    <row r="46" spans="3:9" x14ac:dyDescent="0.25">
      <c r="C46" s="51"/>
      <c r="D46" s="51"/>
      <c r="E46" s="51"/>
      <c r="F46" s="51"/>
      <c r="G46" s="51"/>
      <c r="H46" s="50"/>
      <c r="I46" s="50"/>
    </row>
    <row r="47" spans="3:9" x14ac:dyDescent="0.25">
      <c r="C47" s="51"/>
      <c r="D47" s="51"/>
      <c r="E47" s="51"/>
      <c r="F47" s="51"/>
      <c r="G47" s="51"/>
      <c r="H47" s="50"/>
      <c r="I47" s="50"/>
    </row>
    <row r="48" spans="3:9" x14ac:dyDescent="0.25">
      <c r="C48" s="51"/>
      <c r="D48" s="51"/>
      <c r="E48" s="51"/>
      <c r="F48" s="51"/>
      <c r="G48" s="51"/>
      <c r="H48" s="50"/>
      <c r="I48" s="50"/>
    </row>
  </sheetData>
  <mergeCells count="16">
    <mergeCell ref="A26:I26"/>
    <mergeCell ref="A25:I25"/>
    <mergeCell ref="A24:I24"/>
    <mergeCell ref="A23:I23"/>
    <mergeCell ref="A22:I22"/>
    <mergeCell ref="A21:I21"/>
    <mergeCell ref="A1:I1"/>
    <mergeCell ref="A3:A4"/>
    <mergeCell ref="B3:B4"/>
    <mergeCell ref="C3:C4"/>
    <mergeCell ref="D3:D4"/>
    <mergeCell ref="E3:E4"/>
    <mergeCell ref="F3:F4"/>
    <mergeCell ref="G3:G4"/>
    <mergeCell ref="H3:I3"/>
    <mergeCell ref="A2:I2"/>
  </mergeCells>
  <pageMargins left="0.7" right="0.7" top="0.75" bottom="0.75" header="0.3" footer="0.3"/>
  <pageSetup scale="53" orientation="landscape" r:id="rId1"/>
  <ignoredErrors>
    <ignoredError sqref="C8:D8 C20"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H43"/>
  <sheetViews>
    <sheetView topLeftCell="A31" workbookViewId="0">
      <selection activeCell="A31" sqref="A1:XFD1048576"/>
    </sheetView>
  </sheetViews>
  <sheetFormatPr defaultRowHeight="15" x14ac:dyDescent="0.25"/>
  <cols>
    <col min="1" max="1" width="144.42578125" style="14" customWidth="1"/>
    <col min="2" max="2" width="10.7109375" style="22" bestFit="1" customWidth="1"/>
    <col min="3" max="3" width="33.28515625" style="22" customWidth="1"/>
    <col min="4" max="4" width="9.140625" style="22"/>
    <col min="5" max="16384" width="9.140625" style="14"/>
  </cols>
  <sheetData>
    <row r="1" spans="1:8" x14ac:dyDescent="0.25">
      <c r="A1" s="22" t="str">
        <f>CONCATENATE(SourceData!C1, " ", SourceData!A2, " Passenger Airline Employment Data")</f>
        <v>February 2017 Passenger Airline Employment Data</v>
      </c>
      <c r="B1" s="32"/>
    </row>
    <row r="2" spans="1:8" x14ac:dyDescent="0.25">
      <c r="A2" s="22"/>
      <c r="B2" s="32"/>
    </row>
    <row r="3" spans="1:8" ht="30" x14ac:dyDescent="0.25">
      <c r="A3" s="21" t="str">
        <f>CONCATENATE("U.S. scheduled passenger airlines employed ", ABS(Table1!F16)," percent", IF(Table1!F16&gt;0, " more ", " fewer "), "workers in ", SourceData!C1," ",SourceData!A2, " than in ", SourceData!C1, " ", SourceData!A2-1, ", the U.S. Department of Transportation’s Bureau of Transportation Statistics (BTS) reported today. ")</f>
        <v>U.S. scheduled passenger airlines employed 4.2 percent more workers in February 2017 than in February 2016, the U.S. Department of Transportation’s Bureau of Transportation Statistics (BTS) reported today. </v>
      </c>
      <c r="B3" s="32"/>
    </row>
    <row r="4" spans="1:8" ht="30" x14ac:dyDescent="0.25">
      <c r="A4" s="21" t="str">
        <f>CONCATENATE(SourceData!C1, " was the highest monthly total (", TEXT(Table4!F7,"##,###"), ") since July 2005 (428,091) and was the 40thth consecutive month that U.S. scheduled passenger airline full-time equivalent (FTE) employment exceeded the same month of the previous year (Tables 1, 2, 3). ")</f>
        <v xml:space="preserve">February was the highest monthly total (420,824) since July 2005 (428,091) and was the 40thth consecutive month that U.S. scheduled passenger airline full-time equivalent (FTE) employment exceeded the same month of the previous year (Tables 1, 2, 3). </v>
      </c>
      <c r="B4" s="32"/>
    </row>
    <row r="5" spans="1:8" x14ac:dyDescent="0.25">
      <c r="A5" s="21"/>
      <c r="B5" s="32"/>
    </row>
    <row r="6" spans="1:8" s="15" customFormat="1" ht="30" x14ac:dyDescent="0.25">
      <c r="A6" s="21" t="str">
        <f>CONCATENATE("Month-to-month, the number of FTEs ",IF(Table1a!F15&gt;0,"rose ","fell "), Table1a!F15, " percent"," from ",SourceData!F1, " to ", SourceData!C1," (Table 1A). Scheduled passenger airline categories include network, low-cost, regional and other airlines. ", HYPERLINK("http://www.transtats.bts.gov/Employment/","Historical employment data")," can be found on the BTS web site.")</f>
        <v>Month-to-month, the number of FTEs rose 0.7 percent from January to February (Table 1A). Scheduled passenger airline categories include network, low-cost, regional and other airlines. Historical employment data can be found on the BTS web site.</v>
      </c>
      <c r="B6" s="33"/>
      <c r="C6" s="21"/>
      <c r="D6" s="21"/>
    </row>
    <row r="7" spans="1:8" x14ac:dyDescent="0.25">
      <c r="A7" s="21"/>
      <c r="B7" s="32"/>
    </row>
    <row r="8" spans="1:8" ht="30" x14ac:dyDescent="0.25">
      <c r="A8" s="21" t="str">
        <f>CONCATENATE("The four network airlines that collectively employ ",ROUND(Table4!B8*100,1), " percent of the scheduled passenger airline FTEs reported ", Table1!B16, " percent", IF(Table1!B16&gt;0," more ", " fewer "), "FTEs in ", SourceData!C1, " ", SourceData!A2, " than in ", SourceData!C1, " ", SourceData!A2-1, " (Tables 7, 8, 9). ")</f>
        <v xml:space="preserve">The four network airlines that collectively employ 65 percent of the scheduled passenger airline FTEs reported 2.4 percent more FTEs in February 2017 than in February 2016 (Tables 7, 8, 9). </v>
      </c>
      <c r="B8" s="32"/>
    </row>
    <row r="9" spans="1:8" ht="30" x14ac:dyDescent="0.25">
      <c r="A9" s="21" t="str">
        <f>CONCATENATE("American Airlines/U.S. Airlines Combined, Alaska Airlines, Delta Air Lines and United Airlines increased FTEs from January 2016.  "," Month-to-month, the number of network airline FTEs", IF(Table1a!B15&gt;0, " rose ", IF(Table1a!B15=0, " showed no change", " fell ")), ABS(Table1a!B15)," percent from ", SourceData!F1, " to ", SourceData!C1, " (Table 1A).")</f>
        <v>American Airlines/U.S. Airlines Combined, Alaska Airlines, Delta Air Lines and United Airlines increased FTEs from January 2016.   Month-to-month, the number of network airline FTEs rose 0.4 percent from January to February (Table 1A).</v>
      </c>
      <c r="B9" s="32"/>
    </row>
    <row r="10" spans="1:8" x14ac:dyDescent="0.25">
      <c r="A10" s="21"/>
      <c r="B10" s="32"/>
      <c r="C10" s="30"/>
      <c r="E10" s="22"/>
      <c r="F10" s="21"/>
      <c r="G10" s="22"/>
      <c r="H10" s="22"/>
    </row>
    <row r="11" spans="1:8" ht="30" x14ac:dyDescent="0.25">
      <c r="A11" s="21" t="str">
        <f ca="1">CONCATENATE("The network airlines employed ", ROUND(OFFSET(Table8!G4,SourceData!A1-1,0),1), " percent",IF(OFFSET(Table8!G4,SourceData!A1-1,0)&gt;0, " more ", " fewer "),"FTEs in ", SourceData!C1, " ",SourceData!A2," than in ", SourceData!C1, " ", SourceData!A2-4, " (Tables 8, 9). Network airlines operate a significant portion of their flights using at least one hub where connections are made for flights to down-line destinations or spoke cities.")</f>
        <v>The network airlines employed 7.2 percent more FTEs in February 2017 than in February 2013 (Tables 8, 9). Network airlines operate a significant portion of their flights using at least one hub where connections are made for flights to down-line destinations or spoke cities.</v>
      </c>
      <c r="B11" s="32"/>
      <c r="C11" s="30"/>
    </row>
    <row r="12" spans="1:8" x14ac:dyDescent="0.25">
      <c r="A12" s="21"/>
      <c r="C12" s="30"/>
    </row>
    <row r="13" spans="1:8" x14ac:dyDescent="0.25">
      <c r="A13" s="21" t="str">
        <f ca="1">CONCATENATE("The six low-cost carriers reported ",ROUND(OFFSET(Table11!H4,SourceData!A1-1,0),1)," percent", IF(OFFSET(Table11!H4,SourceData!A1-1,0)&gt;0, " more ", " fewer "),"FTEs in ", SourceData!C1, " ", SourceData!A2, " than in ", SourceData!C1, " ", SourceData!A2-1, " (Tables 10, 11, 12). ")</f>
        <v xml:space="preserve">The six low-cost carriers reported 9.4 percent more FTEs in February 2017 than in February 2016 (Tables 10, 11, 12). </v>
      </c>
      <c r="C13" s="30"/>
    </row>
    <row r="14" spans="1:8" x14ac:dyDescent="0.25">
      <c r="A14" s="22" t="s">
        <v>124</v>
      </c>
      <c r="C14" s="30"/>
    </row>
    <row r="15" spans="1:8" ht="30" x14ac:dyDescent="0.25">
      <c r="A15" s="21" t="str">
        <f>CONCATENATE("Month-to-month, the number of low-cost airline FTEs", IF(Table1a!C15&gt;0, " rose ", " fell "),Table1a!C15," percent from ",SourceData!F1," to ",SourceData!C1,", rising for the 19th consecutive month (Table 1A).","  The six low-cost airlines employed ", ROUND(Table12!H11,1), " percent", IF(Table12!H11&gt;0, " more ", " fewer "),"FTEs in ", SourceData!C1, " ", SourceData!A2, " than in ", SourceData!C1, " ", SourceData!A2-4, " (Tables 11, 12). ")</f>
        <v xml:space="preserve">Month-to-month, the number of low-cost airline FTEs rose 0.9 percent from January to February, rising for the 19th consecutive month (Table 1A).  The six low-cost airlines employed 25 percent more FTEs in February 2017 than in February 2013 (Tables 11, 12). </v>
      </c>
      <c r="C15" s="30"/>
    </row>
    <row r="16" spans="1:8" x14ac:dyDescent="0.25">
      <c r="A16" s="21" t="s">
        <v>105</v>
      </c>
      <c r="C16" s="30"/>
    </row>
    <row r="17" spans="1:3" s="14" customFormat="1" x14ac:dyDescent="0.25">
      <c r="A17" s="21"/>
      <c r="B17" s="22"/>
      <c r="C17" s="30"/>
    </row>
    <row r="18" spans="1:3" s="14" customFormat="1" ht="45" x14ac:dyDescent="0.25">
      <c r="A18" s="21" t="str">
        <f ca="1">CONCATENATE("The 11 regional carriers reported ",ROUND(OFFSET(Table14!H4,SourceData!A1-1,0),1)," percent", IF(OFFSET(Table14!H4,SourceData!A1-1,0)&gt;0," more ", " fewer "),"FTEs in ",SourceData!C1, " ",SourceData!A2," than in ", SourceData!C1," ",SourceData!A2-1," (Tables 13, 14, 15).  Nine regional airlines –Envoy Air, SkyWest Airlines Inc., Republic Airlines, Endeavor Air Inc., Horizon Air, Mesa Airlines Inc., PSA Airlines Inc., Compass Airlines, GoJet Airlines  increased FTEs from ", SourceData!C1," ",  SourceData!A2-1,".   ")</f>
        <v xml:space="preserve">The 11 regional carriers reported 4.5 percent more FTEs in February 2017 than in February 2016 (Tables 13, 14, 15).  Nine regional airlines –Envoy Air, SkyWest Airlines Inc., Republic Airlines, Endeavor Air Inc., Horizon Air, Mesa Airlines Inc., PSA Airlines Inc., Compass Airlines, GoJet Airlines  increased FTEs from February 2016.   </v>
      </c>
      <c r="B18" s="38"/>
      <c r="C18" s="28"/>
    </row>
    <row r="19" spans="1:3" s="14" customFormat="1" ht="45" x14ac:dyDescent="0.25">
      <c r="A19" s="21" t="str">
        <f>CONCATENATE("While ExpressJet was unchanged Air Wisconsin reported a decrease (Table 15). Month-to-month, the number of regional airline FTEs",IF(Table1a!D15&gt;0, " rose ", " fell "), Table1a!D15," percent from ",SourceData!F1, " to ",SourceData!C1, " (Table 1A). The 11 regional carriers reporting in ",SourceData!C1, " ", SourceData!A2," employed ",ROUND(ABS(Table15!H20),1)," percent",IF(Table15!H20&gt;0, " more ", " fewer "),"FTEs in ",SourceData!C1,"  ", SourceData!A2," than the 15 carriers reporting in ",SourceData!C1," ", SourceData!A2-4," (Tables 14, 15). ")</f>
        <v>While ExpressJet was unchanged Air Wisconsin reported a decrease (Table 15). Month-to-month, the number of regional airline FTEs rose 2.4 percent from January to February (Table 1A). The 11 regional carriers reporting in February 2017 employed 5 percent more FTEs in February  2017 than the 15 carriers reporting in February 2013 (Tables 14, 15). </v>
      </c>
      <c r="B19" s="22" t="s">
        <v>120</v>
      </c>
      <c r="C19" s="22"/>
    </row>
    <row r="20" spans="1:3" s="14" customFormat="1" x14ac:dyDescent="0.25">
      <c r="A20" s="21" t="s">
        <v>106</v>
      </c>
      <c r="B20" s="22"/>
      <c r="C20" s="22"/>
    </row>
    <row r="21" spans="1:3" s="14" customFormat="1" x14ac:dyDescent="0.25">
      <c r="A21" s="21"/>
      <c r="B21" s="22"/>
      <c r="C21" s="22"/>
    </row>
    <row r="22" spans="1:3" s="14" customFormat="1" ht="30" x14ac:dyDescent="0.25">
      <c r="A22" s="21" t="str">
        <f>CONCATENATE("Carrier Groups: The four network airlines employed ", Table5!B7," percent of the ", TEXT(Table4!F7, "##,###")," FTEs employed by all scheduled passenger airlines in ",SourceData!C1, ", the six low-cost carriers employed ", Table5!C7, " percent and the 11 regional carriers employed ", Table5!D7, " percent (Table 4). ")</f>
        <v xml:space="preserve">Carrier Groups: The four network airlines employed 65 percent of the 420,824 FTEs employed by all scheduled passenger airlines in February, the six low-cost carriers employed 20.7 percent and the 11 regional carriers employed 12.5 percent (Table 4). </v>
      </c>
      <c r="B22" s="22"/>
      <c r="C22" s="22"/>
    </row>
    <row r="23" spans="1:3" s="14" customFormat="1" ht="30" x14ac:dyDescent="0.25">
      <c r="A23" s="21" t="str">
        <f>CONCATENATE("The three airlines with the most FTEs in ",SourceData!C1," – American, United  and Delta– employed ",ROUND(100*(SUM(Table6!C4:C6))/Table4!F7,1)," percent of the month’s total passenger airline FTEs (Tables 3, 6). ")</f>
        <v xml:space="preserve">The three airlines with the most FTEs in February – American, United  and Delta– employed 62.2 percent of the month’s total passenger airline FTEs (Tables 3, 6). </v>
      </c>
      <c r="B23" s="22"/>
      <c r="C23" s="22"/>
    </row>
    <row r="24" spans="1:3" s="14" customFormat="1" ht="30" x14ac:dyDescent="0.25">
      <c r="A24" s="21" t="str">
        <f ca="1">CONCATENATE("From ",Table5!A4," to ",OFFSET(Table5!A5,2,0),", the network share of FTEs",IF(OFFSET(Table5!B4,9,0)&gt;Table5!B4, " rose ", " fell "), "from ",Table5!B4, " percent to ", OFFSET(Table5!B5,2,0),"  percent, the low-cost share ",IF(OFFSET(Table5!C4,2,0)&gt;Table5!C4, " rose", " dropped "), " from ",Table5!C4, " percent to ", OFFSET(Table5!C5,2,0), " and the regional airline share ",IF(OFFSET(Table5!D4,2,0)&gt;Table5!D4, " rose", " dropped "), " from ",Table5!D4, " percent to ", OFFSET(Table5!D5,2,0), " percent (Table 5).")</f>
        <v>From 2006 to 2017, the network share of FTEs fell from 66.6 percent to 65  percent, the low-cost share  rose from 17 percent to 20.7 and the regional airline share  dropped  from 14.3 percent to 12.5 percent (Table 5).</v>
      </c>
      <c r="B24" s="22"/>
      <c r="C24" s="22"/>
    </row>
    <row r="25" spans="1:3" s="14" customFormat="1" x14ac:dyDescent="0.25">
      <c r="A25" s="22"/>
      <c r="B25" s="22"/>
      <c r="C25" s="22"/>
    </row>
    <row r="26" spans="1:3" s="14" customFormat="1" x14ac:dyDescent="0.25">
      <c r="A26" s="21"/>
      <c r="B26" s="22"/>
      <c r="C26" s="22"/>
    </row>
    <row r="27" spans="1:3" s="14" customFormat="1" ht="30" x14ac:dyDescent="0.25">
      <c r="A27" s="21" t="e">
        <f>CONCATENATE("Top Employers by Group: ", Table9!#REF!, " employed the most FTEs (",TEXT(Table9!#REF!,"##,###"),") in ", SourceData!C1," among the network airlines, ", Table12!B5," employed the most FTEs (", TEXT(Table12!G5,"##,###"),") among low-cost airlines, and ", Table15!B5," employed the most FTEs (", TEXT(Table15!G5,"##,###"), ") among regional airlines. ")</f>
        <v>#REF!</v>
      </c>
      <c r="B27" s="22"/>
      <c r="C27" s="22"/>
    </row>
    <row r="28" spans="1:3" s="14" customFormat="1" x14ac:dyDescent="0.25">
      <c r="A28" s="21" t="str">
        <f>CONCATENATE("The top three employers in the industry are network airlines (Table 6).")</f>
        <v>The top three employers in the industry are network airlines (Table 6).</v>
      </c>
      <c r="B28" s="22"/>
      <c r="C28" s="22"/>
    </row>
    <row r="29" spans="1:3" s="14" customFormat="1" x14ac:dyDescent="0.25">
      <c r="A29" s="21"/>
      <c r="B29" s="22"/>
      <c r="C29" s="22"/>
    </row>
    <row r="30" spans="1:3" s="14" customFormat="1" ht="45" x14ac:dyDescent="0.25">
      <c r="A30" s="21" t="s">
        <v>101</v>
      </c>
      <c r="B30" s="22"/>
      <c r="C30" s="22"/>
    </row>
    <row r="31" spans="1:3" s="14" customFormat="1" x14ac:dyDescent="0.25">
      <c r="A31" s="21"/>
      <c r="B31" s="22"/>
      <c r="C31" s="22"/>
    </row>
    <row r="32" spans="1:3" s="14" customFormat="1" x14ac:dyDescent="0.25">
      <c r="A32" s="21" t="s">
        <v>102</v>
      </c>
      <c r="B32" s="22"/>
      <c r="C32" s="22"/>
    </row>
    <row r="33" spans="1:2" s="14" customFormat="1" x14ac:dyDescent="0.25">
      <c r="A33" s="21"/>
      <c r="B33" s="22"/>
    </row>
    <row r="34" spans="1:2" s="14" customFormat="1" ht="30" x14ac:dyDescent="0.25">
      <c r="A34" s="21" t="s">
        <v>103</v>
      </c>
      <c r="B34" s="22"/>
    </row>
    <row r="35" spans="1:2" s="14" customFormat="1" x14ac:dyDescent="0.25">
      <c r="A35" s="21"/>
      <c r="B35" s="22"/>
    </row>
    <row r="36" spans="1:2" s="14" customFormat="1" ht="30" x14ac:dyDescent="0.25">
      <c r="A36" s="21" t="s">
        <v>104</v>
      </c>
      <c r="B36" s="22"/>
    </row>
    <row r="37" spans="1:2" s="14" customFormat="1" x14ac:dyDescent="0.25">
      <c r="A37" s="21"/>
      <c r="B37" s="22"/>
    </row>
    <row r="38" spans="1:2" s="14" customFormat="1" ht="30" x14ac:dyDescent="0.25">
      <c r="A38" s="21" t="s">
        <v>129</v>
      </c>
      <c r="B38" s="22"/>
    </row>
    <row r="39" spans="1:2" s="14" customFormat="1" x14ac:dyDescent="0.25">
      <c r="A39" s="21"/>
      <c r="B39" s="22"/>
    </row>
    <row r="40" spans="1:2" s="14" customFormat="1" x14ac:dyDescent="0.25">
      <c r="A40" s="21"/>
      <c r="B40" s="22"/>
    </row>
    <row r="41" spans="1:2" s="14" customFormat="1" x14ac:dyDescent="0.25">
      <c r="A41" s="21"/>
      <c r="B41" s="22"/>
    </row>
    <row r="42" spans="1:2" s="14" customFormat="1" x14ac:dyDescent="0.25">
      <c r="A42" s="21"/>
      <c r="B42" s="22"/>
    </row>
    <row r="43" spans="1:2" s="14" customFormat="1" x14ac:dyDescent="0.25">
      <c r="A43" s="21"/>
      <c r="B43" s="22"/>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26"/>
  <sheetViews>
    <sheetView zoomScale="80" zoomScaleNormal="80" workbookViewId="0">
      <selection activeCell="A17" sqref="A17:F17"/>
    </sheetView>
  </sheetViews>
  <sheetFormatPr defaultRowHeight="15" x14ac:dyDescent="0.25"/>
  <cols>
    <col min="1" max="1" width="22.140625" customWidth="1"/>
    <col min="2" max="2" width="10.140625" customWidth="1"/>
    <col min="3" max="3" width="8.85546875" customWidth="1"/>
    <col min="4" max="4" width="8.42578125" customWidth="1"/>
    <col min="5" max="5" width="8.28515625" customWidth="1"/>
    <col min="6" max="6" width="12.7109375" customWidth="1"/>
  </cols>
  <sheetData>
    <row r="1" spans="1:6" ht="37.5" customHeight="1" x14ac:dyDescent="0.25">
      <c r="A1" s="155" t="s">
        <v>65</v>
      </c>
      <c r="B1" s="155"/>
      <c r="C1" s="155"/>
      <c r="D1" s="155"/>
      <c r="E1" s="155"/>
      <c r="F1" s="155"/>
    </row>
    <row r="2" spans="1:6" x14ac:dyDescent="0.25">
      <c r="A2" s="4" t="s">
        <v>66</v>
      </c>
    </row>
    <row r="3" spans="1:6" ht="45" x14ac:dyDescent="0.25">
      <c r="A3" s="62"/>
      <c r="B3" s="66" t="s">
        <v>67</v>
      </c>
      <c r="C3" s="66" t="s">
        <v>68</v>
      </c>
      <c r="D3" s="66" t="s">
        <v>69</v>
      </c>
      <c r="E3" s="66" t="s">
        <v>76</v>
      </c>
      <c r="F3" s="66" t="s">
        <v>70</v>
      </c>
    </row>
    <row r="4" spans="1:6" x14ac:dyDescent="0.25">
      <c r="A4" s="5" t="str">
        <f>SourceData!B12</f>
        <v>Feb 2015 - Feb 2016</v>
      </c>
      <c r="B4" s="43">
        <f>SourceData!C12</f>
        <v>3.2</v>
      </c>
      <c r="C4" s="12">
        <f>SourceData!D12</f>
        <v>8.5</v>
      </c>
      <c r="D4" s="43">
        <f>SourceData!E12</f>
        <v>0.2</v>
      </c>
      <c r="E4" s="12">
        <f>SourceData!F12</f>
        <v>6.5</v>
      </c>
      <c r="F4" s="43">
        <f>SourceData!G12</f>
        <v>3.8</v>
      </c>
    </row>
    <row r="5" spans="1:6" x14ac:dyDescent="0.25">
      <c r="A5" s="5" t="str">
        <f>SourceData!B13</f>
        <v>Mar 2015 - Mar 2016</v>
      </c>
      <c r="B5" s="43">
        <f>SourceData!C13</f>
        <v>2.9</v>
      </c>
      <c r="C5" s="12">
        <f>SourceData!D13</f>
        <v>9.6</v>
      </c>
      <c r="D5" s="43">
        <f>SourceData!E13</f>
        <v>0.1</v>
      </c>
      <c r="E5" s="12">
        <f>SourceData!F13</f>
        <v>7.4</v>
      </c>
      <c r="F5" s="43">
        <f>SourceData!G13</f>
        <v>3.9</v>
      </c>
    </row>
    <row r="6" spans="1:6" x14ac:dyDescent="0.25">
      <c r="A6" s="5" t="str">
        <f>SourceData!B14</f>
        <v>Apr 2015 - Apr 2016</v>
      </c>
      <c r="B6" s="43">
        <f>SourceData!C14</f>
        <v>2.4</v>
      </c>
      <c r="C6" s="12">
        <f>SourceData!D14</f>
        <v>10.199999999999999</v>
      </c>
      <c r="D6" s="43">
        <f>SourceData!E14</f>
        <v>0.1</v>
      </c>
      <c r="E6" s="12">
        <f>SourceData!F14</f>
        <v>8.1</v>
      </c>
      <c r="F6" s="43">
        <f>SourceData!G14</f>
        <v>3.6</v>
      </c>
    </row>
    <row r="7" spans="1:6" x14ac:dyDescent="0.25">
      <c r="A7" s="5" t="str">
        <f>SourceData!B15</f>
        <v>May 2015 - May 2016</v>
      </c>
      <c r="B7" s="43">
        <f>SourceData!C15</f>
        <v>2.2999999999999998</v>
      </c>
      <c r="C7" s="12">
        <f>SourceData!D15</f>
        <v>10.7</v>
      </c>
      <c r="D7" s="43">
        <f>SourceData!E15</f>
        <v>0.2</v>
      </c>
      <c r="E7" s="12">
        <f>SourceData!F15</f>
        <v>9.3000000000000007</v>
      </c>
      <c r="F7" s="43">
        <f>SourceData!G15</f>
        <v>3.7</v>
      </c>
    </row>
    <row r="8" spans="1:6" x14ac:dyDescent="0.25">
      <c r="A8" s="5" t="str">
        <f>SourceData!B16</f>
        <v>Jun 2015 - Jun 2016</v>
      </c>
      <c r="B8" s="43">
        <f>SourceData!C16</f>
        <v>2.2999999999999998</v>
      </c>
      <c r="C8" s="12">
        <f>SourceData!D16</f>
        <v>11</v>
      </c>
      <c r="D8" s="43">
        <f>SourceData!E16</f>
        <v>0.9</v>
      </c>
      <c r="E8" s="12">
        <f>SourceData!F16</f>
        <v>10.6</v>
      </c>
      <c r="F8" s="43">
        <f>SourceData!G16</f>
        <v>3.9</v>
      </c>
    </row>
    <row r="9" spans="1:6" x14ac:dyDescent="0.25">
      <c r="A9" s="5" t="str">
        <f>SourceData!B17</f>
        <v>Jul 2015 - Jul 2016</v>
      </c>
      <c r="B9" s="43">
        <f>SourceData!C17</f>
        <v>2.4</v>
      </c>
      <c r="C9" s="12">
        <f>SourceData!D17</f>
        <v>11.3</v>
      </c>
      <c r="D9" s="43">
        <f>SourceData!E17</f>
        <v>3.3</v>
      </c>
      <c r="E9" s="12">
        <f>SourceData!F17</f>
        <v>11.2</v>
      </c>
      <c r="F9" s="43">
        <f>SourceData!G17</f>
        <v>4.3</v>
      </c>
    </row>
    <row r="10" spans="1:6" x14ac:dyDescent="0.25">
      <c r="A10" s="5" t="str">
        <f>SourceData!B18</f>
        <v>Aug 2015 - Aug 2016</v>
      </c>
      <c r="B10" s="43">
        <f>SourceData!C18</f>
        <v>2.5</v>
      </c>
      <c r="C10" s="12">
        <f>SourceData!D18</f>
        <v>11</v>
      </c>
      <c r="D10" s="43">
        <f>SourceData!E18</f>
        <v>3.3</v>
      </c>
      <c r="E10" s="12">
        <f>SourceData!F18</f>
        <v>11.9</v>
      </c>
      <c r="F10" s="43">
        <f>SourceData!G18</f>
        <v>4.3</v>
      </c>
    </row>
    <row r="11" spans="1:6" x14ac:dyDescent="0.25">
      <c r="A11" s="5" t="str">
        <f>SourceData!B19</f>
        <v>Sep 2015 - Sep 2016</v>
      </c>
      <c r="B11" s="43">
        <f>SourceData!C19</f>
        <v>2.6</v>
      </c>
      <c r="C11" s="12">
        <f>SourceData!D19</f>
        <v>10.6</v>
      </c>
      <c r="D11" s="43">
        <f>SourceData!E19</f>
        <v>2.9</v>
      </c>
      <c r="E11" s="12">
        <f>SourceData!F19</f>
        <v>13</v>
      </c>
      <c r="F11" s="43">
        <f>SourceData!G19</f>
        <v>4.3</v>
      </c>
    </row>
    <row r="12" spans="1:6" x14ac:dyDescent="0.25">
      <c r="A12" s="5" t="str">
        <f>SourceData!B20</f>
        <v>Oct 2015 - Oct 2016</v>
      </c>
      <c r="B12" s="43">
        <f>SourceData!C20</f>
        <v>2.7</v>
      </c>
      <c r="C12" s="12">
        <f>SourceData!D20</f>
        <v>10.3</v>
      </c>
      <c r="D12" s="43">
        <f>SourceData!E20</f>
        <v>0.3</v>
      </c>
      <c r="E12" s="12">
        <f>SourceData!F20</f>
        <v>12.7</v>
      </c>
      <c r="F12" s="43">
        <f>SourceData!G20</f>
        <v>4</v>
      </c>
    </row>
    <row r="13" spans="1:6" x14ac:dyDescent="0.25">
      <c r="A13" s="5" t="str">
        <f>SourceData!B21</f>
        <v>Nov 2015 - Nov 2016</v>
      </c>
      <c r="B13" s="43">
        <f>SourceData!C21</f>
        <v>2.2999999999999998</v>
      </c>
      <c r="C13" s="12">
        <f>SourceData!D21</f>
        <v>9.8000000000000007</v>
      </c>
      <c r="D13" s="43">
        <f>SourceData!E21</f>
        <v>0.2</v>
      </c>
      <c r="E13" s="12">
        <f>SourceData!F21</f>
        <v>13.5</v>
      </c>
      <c r="F13" s="43">
        <f>SourceData!G21</f>
        <v>3.7</v>
      </c>
    </row>
    <row r="14" spans="1:6" x14ac:dyDescent="0.25">
      <c r="A14" s="5" t="str">
        <f>SourceData!B22</f>
        <v>Dec 2015 - Dec 2016</v>
      </c>
      <c r="B14" s="43">
        <f>SourceData!C22</f>
        <v>2.4</v>
      </c>
      <c r="C14" s="12">
        <f>SourceData!D22</f>
        <v>9.5</v>
      </c>
      <c r="D14" s="43">
        <f>SourceData!E22</f>
        <v>0.2</v>
      </c>
      <c r="E14" s="12">
        <f>SourceData!F22</f>
        <v>13.7</v>
      </c>
      <c r="F14" s="43">
        <f>SourceData!G22</f>
        <v>3.7</v>
      </c>
    </row>
    <row r="15" spans="1:6" x14ac:dyDescent="0.25">
      <c r="A15" s="5" t="str">
        <f>SourceData!B23</f>
        <v>Jan 2016 - Jan 2017</v>
      </c>
      <c r="B15" s="43">
        <f>SourceData!C23</f>
        <v>2.2999999999999998</v>
      </c>
      <c r="C15" s="12">
        <f>SourceData!D23</f>
        <v>9.6999999999999993</v>
      </c>
      <c r="D15" s="43">
        <f>SourceData!E23</f>
        <v>1.9</v>
      </c>
      <c r="E15" s="12">
        <f>SourceData!F23</f>
        <v>12.7</v>
      </c>
      <c r="F15" s="43">
        <f>SourceData!G23</f>
        <v>3.9</v>
      </c>
    </row>
    <row r="16" spans="1:6" x14ac:dyDescent="0.25">
      <c r="A16" s="64" t="str">
        <f>SourceData!B24</f>
        <v>Feb 2016 - Feb 2017</v>
      </c>
      <c r="B16" s="65">
        <f>SourceData!C24</f>
        <v>2.4</v>
      </c>
      <c r="C16" s="63">
        <f>SourceData!D24</f>
        <v>9.4</v>
      </c>
      <c r="D16" s="65">
        <f>SourceData!E24</f>
        <v>4.5</v>
      </c>
      <c r="E16" s="63">
        <f>SourceData!F24</f>
        <v>11.8</v>
      </c>
      <c r="F16" s="65">
        <f>SourceData!G24</f>
        <v>4.2</v>
      </c>
    </row>
    <row r="17" spans="1:8" ht="27.75" customHeight="1" x14ac:dyDescent="0.25">
      <c r="A17" s="156" t="s">
        <v>71</v>
      </c>
      <c r="B17" s="156"/>
      <c r="C17" s="156"/>
      <c r="D17" s="156"/>
      <c r="E17" s="156"/>
      <c r="F17" s="156"/>
      <c r="G17" s="59"/>
      <c r="H17" s="59"/>
    </row>
    <row r="18" spans="1:8" ht="25.5" customHeight="1" x14ac:dyDescent="0.25">
      <c r="A18" s="154" t="s">
        <v>72</v>
      </c>
      <c r="B18" s="154"/>
      <c r="C18" s="154"/>
      <c r="D18" s="154"/>
      <c r="E18" s="154"/>
      <c r="F18" s="154"/>
      <c r="G18" s="67"/>
      <c r="H18" s="67"/>
    </row>
    <row r="19" spans="1:8" ht="35.25" customHeight="1" x14ac:dyDescent="0.25">
      <c r="A19" s="154" t="s">
        <v>73</v>
      </c>
      <c r="B19" s="154"/>
      <c r="C19" s="154"/>
      <c r="D19" s="154"/>
      <c r="E19" s="154"/>
      <c r="F19" s="154"/>
      <c r="G19" s="67"/>
      <c r="H19" s="67"/>
    </row>
    <row r="20" spans="1:8" ht="15" customHeight="1" x14ac:dyDescent="0.25">
      <c r="A20" s="154" t="s">
        <v>74</v>
      </c>
      <c r="B20" s="154"/>
      <c r="C20" s="154"/>
      <c r="D20" s="154"/>
      <c r="E20" s="154"/>
      <c r="F20" s="154"/>
      <c r="G20" s="67"/>
      <c r="H20" s="67"/>
    </row>
    <row r="21" spans="1:8" ht="28.5" customHeight="1" x14ac:dyDescent="0.25">
      <c r="A21" s="154" t="s">
        <v>75</v>
      </c>
      <c r="B21" s="154"/>
      <c r="C21" s="154"/>
      <c r="D21" s="154"/>
      <c r="E21" s="154"/>
      <c r="F21" s="154"/>
      <c r="G21" s="67"/>
      <c r="H21" s="67"/>
    </row>
    <row r="26" spans="1:8" x14ac:dyDescent="0.25">
      <c r="A26" s="2"/>
      <c r="B26" s="2"/>
      <c r="C26" s="2"/>
      <c r="D26" s="2"/>
      <c r="E26" s="2"/>
      <c r="F26" s="2"/>
      <c r="G26" s="2"/>
      <c r="H26" s="2"/>
    </row>
  </sheetData>
  <mergeCells count="6">
    <mergeCell ref="A21:F21"/>
    <mergeCell ref="A1:F1"/>
    <mergeCell ref="A17:F17"/>
    <mergeCell ref="A18:F18"/>
    <mergeCell ref="A19:F19"/>
    <mergeCell ref="A20:F2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21"/>
  <sheetViews>
    <sheetView zoomScale="90" zoomScaleNormal="90" workbookViewId="0">
      <selection activeCell="A16" sqref="A16:F16"/>
    </sheetView>
  </sheetViews>
  <sheetFormatPr defaultRowHeight="15" x14ac:dyDescent="0.25"/>
  <cols>
    <col min="1" max="1" width="22.140625" customWidth="1"/>
    <col min="2" max="2" width="9.28515625" customWidth="1"/>
    <col min="3" max="3" width="8.85546875" bestFit="1" customWidth="1"/>
    <col min="4" max="4" width="8.7109375" bestFit="1" customWidth="1"/>
    <col min="5" max="5" width="7.85546875" bestFit="1" customWidth="1"/>
    <col min="6" max="6" width="13.42578125" customWidth="1"/>
  </cols>
  <sheetData>
    <row r="1" spans="1:8" ht="37.5" customHeight="1" x14ac:dyDescent="0.25">
      <c r="A1" s="155" t="s">
        <v>77</v>
      </c>
      <c r="B1" s="155"/>
      <c r="C1" s="155"/>
      <c r="D1" s="155"/>
      <c r="E1" s="155"/>
      <c r="F1" s="155"/>
    </row>
    <row r="2" spans="1:8" x14ac:dyDescent="0.25">
      <c r="A2" s="4" t="s">
        <v>78</v>
      </c>
    </row>
    <row r="3" spans="1:8" ht="30" x14ac:dyDescent="0.25">
      <c r="A3" s="72"/>
      <c r="B3" s="66" t="s">
        <v>67</v>
      </c>
      <c r="C3" s="66" t="s">
        <v>68</v>
      </c>
      <c r="D3" s="66" t="s">
        <v>69</v>
      </c>
      <c r="E3" s="66" t="s">
        <v>76</v>
      </c>
      <c r="F3" s="66" t="s">
        <v>70</v>
      </c>
    </row>
    <row r="4" spans="1:8" x14ac:dyDescent="0.25">
      <c r="A4" s="5" t="str">
        <f>SourceData!B26</f>
        <v>Feb 2016 - Mar 2016</v>
      </c>
      <c r="B4" s="12">
        <f>SourceData!C26</f>
        <v>0.5</v>
      </c>
      <c r="C4" s="43">
        <f>SourceData!D26</f>
        <v>0.8</v>
      </c>
      <c r="D4" s="12">
        <f>SourceData!E26</f>
        <v>0</v>
      </c>
      <c r="E4" s="43">
        <f>SourceData!F26</f>
        <v>0.7</v>
      </c>
      <c r="F4" s="43">
        <f>SourceData!G26</f>
        <v>0.5</v>
      </c>
    </row>
    <row r="5" spans="1:8" x14ac:dyDescent="0.25">
      <c r="A5" s="5" t="str">
        <f>SourceData!B27</f>
        <v>Mar 2016 - Apr 2016</v>
      </c>
      <c r="B5" s="12">
        <f>SourceData!C27</f>
        <v>0.3</v>
      </c>
      <c r="C5" s="43">
        <f>SourceData!D27</f>
        <v>1.2</v>
      </c>
      <c r="D5" s="12">
        <f>SourceData!E27</f>
        <v>-0.1</v>
      </c>
      <c r="E5" s="43">
        <f>SourceData!F27</f>
        <v>0.8</v>
      </c>
      <c r="F5" s="43">
        <f>SourceData!G27</f>
        <v>0.4</v>
      </c>
    </row>
    <row r="6" spans="1:8" x14ac:dyDescent="0.25">
      <c r="A6" s="5" t="str">
        <f>SourceData!B28</f>
        <v>Apr 2016 - May 2016</v>
      </c>
      <c r="B6" s="12">
        <f>SourceData!C28</f>
        <v>0.5</v>
      </c>
      <c r="C6" s="43">
        <f>SourceData!D28</f>
        <v>1.1000000000000001</v>
      </c>
      <c r="D6" s="12">
        <f>SourceData!E28</f>
        <v>0.4</v>
      </c>
      <c r="E6" s="43">
        <f>SourceData!F28</f>
        <v>1.6</v>
      </c>
      <c r="F6" s="43">
        <f>SourceData!G28</f>
        <v>0.6</v>
      </c>
    </row>
    <row r="7" spans="1:8" x14ac:dyDescent="0.25">
      <c r="A7" s="5" t="str">
        <f>SourceData!B29</f>
        <v>May 2016 - Jun 2016</v>
      </c>
      <c r="B7" s="12">
        <f>SourceData!C29</f>
        <v>0.3</v>
      </c>
      <c r="C7" s="43">
        <f>SourceData!D29</f>
        <v>0.9</v>
      </c>
      <c r="D7" s="12">
        <f>SourceData!E29</f>
        <v>0.5</v>
      </c>
      <c r="E7" s="43">
        <f>SourceData!F29</f>
        <v>0.8</v>
      </c>
      <c r="F7" s="43">
        <f>SourceData!G29</f>
        <v>0.5</v>
      </c>
    </row>
    <row r="8" spans="1:8" x14ac:dyDescent="0.25">
      <c r="A8" s="5" t="str">
        <f>SourceData!B30</f>
        <v>Jun 2016 - Jul 2016</v>
      </c>
      <c r="B8" s="12">
        <f>SourceData!C30</f>
        <v>0.2</v>
      </c>
      <c r="C8" s="43">
        <f>SourceData!D30</f>
        <v>0.8</v>
      </c>
      <c r="D8" s="12">
        <f>SourceData!E30</f>
        <v>0.4</v>
      </c>
      <c r="E8" s="43">
        <f>SourceData!F30</f>
        <v>1</v>
      </c>
      <c r="F8" s="43">
        <f>SourceData!G30</f>
        <v>0.3</v>
      </c>
    </row>
    <row r="9" spans="1:8" x14ac:dyDescent="0.25">
      <c r="A9" s="5" t="str">
        <f>SourceData!B31</f>
        <v>Jul 2016 - Aug 2016</v>
      </c>
      <c r="B9" s="12">
        <f>SourceData!C31</f>
        <v>0.1</v>
      </c>
      <c r="C9" s="43">
        <f>SourceData!D31</f>
        <v>0.4</v>
      </c>
      <c r="D9" s="12">
        <f>SourceData!E31</f>
        <v>-0.1</v>
      </c>
      <c r="E9" s="43">
        <f>SourceData!F31</f>
        <v>0.9</v>
      </c>
      <c r="F9" s="43">
        <f>SourceData!G31</f>
        <v>0.1</v>
      </c>
    </row>
    <row r="10" spans="1:8" x14ac:dyDescent="0.25">
      <c r="A10" s="5" t="str">
        <f>SourceData!B32</f>
        <v>Aug 2016 - Sep 2016</v>
      </c>
      <c r="B10" s="12">
        <f>SourceData!C32</f>
        <v>0</v>
      </c>
      <c r="C10" s="43">
        <f>SourceData!D32</f>
        <v>0.5</v>
      </c>
      <c r="D10" s="12">
        <f>SourceData!E32</f>
        <v>-0.5</v>
      </c>
      <c r="E10" s="43">
        <f>SourceData!F32</f>
        <v>1.5</v>
      </c>
      <c r="F10" s="43">
        <f>SourceData!G32</f>
        <v>0.1</v>
      </c>
    </row>
    <row r="11" spans="1:8" x14ac:dyDescent="0.25">
      <c r="A11" s="5" t="str">
        <f>SourceData!B33</f>
        <v>Sep 2016 - Oct 2016</v>
      </c>
      <c r="B11" s="12">
        <f>SourceData!C33</f>
        <v>0.2</v>
      </c>
      <c r="C11" s="43">
        <f>SourceData!D33</f>
        <v>0.9</v>
      </c>
      <c r="D11" s="12">
        <f>SourceData!E33</f>
        <v>-0.1</v>
      </c>
      <c r="E11" s="43">
        <f>SourceData!F33</f>
        <v>0.8</v>
      </c>
      <c r="F11" s="43">
        <f>SourceData!G33</f>
        <v>0.3</v>
      </c>
    </row>
    <row r="12" spans="1:8" x14ac:dyDescent="0.25">
      <c r="A12" s="5" t="str">
        <f>SourceData!B34</f>
        <v>Oct 2016 - Nov 2016</v>
      </c>
      <c r="B12" s="12">
        <f>SourceData!C34</f>
        <v>-0.2</v>
      </c>
      <c r="C12" s="43">
        <f>SourceData!D34</f>
        <v>0.5</v>
      </c>
      <c r="D12" s="12">
        <f>SourceData!E34</f>
        <v>0</v>
      </c>
      <c r="E12" s="43">
        <f>SourceData!F34</f>
        <v>1.5</v>
      </c>
      <c r="F12" s="43">
        <f>SourceData!G34</f>
        <v>0</v>
      </c>
    </row>
    <row r="13" spans="1:8" x14ac:dyDescent="0.25">
      <c r="A13" s="5" t="str">
        <f>SourceData!B35</f>
        <v>Nov 2016 - Dec 2016</v>
      </c>
      <c r="B13" s="12">
        <f>SourceData!C35</f>
        <v>0.1</v>
      </c>
      <c r="C13" s="43">
        <f>SourceData!D35</f>
        <v>0</v>
      </c>
      <c r="D13" s="12">
        <f>SourceData!E35</f>
        <v>0</v>
      </c>
      <c r="E13" s="43">
        <f>SourceData!F35</f>
        <v>0.5</v>
      </c>
      <c r="F13" s="43">
        <f>SourceData!G35</f>
        <v>0.1</v>
      </c>
    </row>
    <row r="14" spans="1:8" x14ac:dyDescent="0.25">
      <c r="A14" s="5" t="str">
        <f>SourceData!B36</f>
        <v>Dec 2016 - Jan 2017</v>
      </c>
      <c r="B14" s="12">
        <f>SourceData!C36</f>
        <v>-0.1</v>
      </c>
      <c r="C14" s="43">
        <f>SourceData!D36</f>
        <v>1</v>
      </c>
      <c r="D14" s="12">
        <f>SourceData!E36</f>
        <v>1.6</v>
      </c>
      <c r="E14" s="43">
        <f>SourceData!F36</f>
        <v>0.5</v>
      </c>
      <c r="F14" s="43">
        <f>SourceData!G36</f>
        <v>0.4</v>
      </c>
    </row>
    <row r="15" spans="1:8" x14ac:dyDescent="0.25">
      <c r="A15" s="64" t="str">
        <f>SourceData!B37</f>
        <v>Jan 2017 - Feb 2017</v>
      </c>
      <c r="B15" s="63">
        <f>SourceData!C37</f>
        <v>0.4</v>
      </c>
      <c r="C15" s="65">
        <f>SourceData!D37</f>
        <v>0.9</v>
      </c>
      <c r="D15" s="63">
        <f>SourceData!E37</f>
        <v>2.4</v>
      </c>
      <c r="E15" s="65">
        <f>SourceData!F37</f>
        <v>0.6</v>
      </c>
      <c r="F15" s="65">
        <f>SourceData!G37</f>
        <v>0.7</v>
      </c>
    </row>
    <row r="16" spans="1:8" ht="29.25" customHeight="1" x14ac:dyDescent="0.25">
      <c r="A16" s="154" t="s">
        <v>71</v>
      </c>
      <c r="B16" s="154"/>
      <c r="C16" s="154"/>
      <c r="D16" s="154"/>
      <c r="E16" s="154"/>
      <c r="F16" s="154"/>
      <c r="G16" s="59"/>
      <c r="H16" s="59"/>
    </row>
    <row r="17" spans="1:8" ht="15" customHeight="1" x14ac:dyDescent="0.25">
      <c r="A17" s="158" t="s">
        <v>72</v>
      </c>
      <c r="B17" s="158"/>
      <c r="C17" s="158"/>
      <c r="D17" s="158"/>
      <c r="E17" s="158"/>
      <c r="F17" s="158"/>
      <c r="G17" s="48"/>
      <c r="H17" s="48"/>
    </row>
    <row r="18" spans="1:8" ht="26.25" customHeight="1" x14ac:dyDescent="0.25">
      <c r="A18" s="158" t="s">
        <v>73</v>
      </c>
      <c r="B18" s="158"/>
      <c r="C18" s="158"/>
      <c r="D18" s="158"/>
      <c r="E18" s="158"/>
      <c r="F18" s="158"/>
      <c r="G18" s="48"/>
      <c r="H18" s="48"/>
    </row>
    <row r="19" spans="1:8" ht="15" customHeight="1" x14ac:dyDescent="0.25">
      <c r="A19" s="158" t="s">
        <v>74</v>
      </c>
      <c r="B19" s="158"/>
      <c r="C19" s="158"/>
      <c r="D19" s="158"/>
      <c r="E19" s="158"/>
      <c r="F19" s="158"/>
      <c r="G19" s="48"/>
      <c r="H19" s="48"/>
    </row>
    <row r="20" spans="1:8" ht="24.75" customHeight="1" x14ac:dyDescent="0.25">
      <c r="A20" s="158" t="s">
        <v>75</v>
      </c>
      <c r="B20" s="158"/>
      <c r="C20" s="158"/>
      <c r="D20" s="158"/>
      <c r="E20" s="158"/>
      <c r="F20" s="158"/>
      <c r="G20" s="48"/>
      <c r="H20" s="48"/>
    </row>
    <row r="21" spans="1:8" x14ac:dyDescent="0.25">
      <c r="A21" s="157"/>
      <c r="B21" s="157"/>
      <c r="C21" s="157"/>
      <c r="D21" s="157"/>
      <c r="E21" s="157"/>
      <c r="F21" s="157"/>
      <c r="G21" s="157"/>
      <c r="H21" s="157"/>
    </row>
  </sheetData>
  <mergeCells count="7">
    <mergeCell ref="A21:H21"/>
    <mergeCell ref="A1:F1"/>
    <mergeCell ref="A16:F16"/>
    <mergeCell ref="A17:F17"/>
    <mergeCell ref="A18:F18"/>
    <mergeCell ref="A19:F19"/>
    <mergeCell ref="A20:F2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45"/>
  <sheetViews>
    <sheetView zoomScale="90" zoomScaleNormal="90" workbookViewId="0">
      <selection activeCell="A18" sqref="A18:E18"/>
    </sheetView>
  </sheetViews>
  <sheetFormatPr defaultRowHeight="15" x14ac:dyDescent="0.25"/>
  <cols>
    <col min="1" max="1" width="12.140625" bestFit="1" customWidth="1"/>
  </cols>
  <sheetData>
    <row r="1" spans="1:9" ht="37.5" customHeight="1" x14ac:dyDescent="0.25">
      <c r="A1" s="155" t="s">
        <v>79</v>
      </c>
      <c r="B1" s="155"/>
      <c r="C1" s="155"/>
      <c r="D1" s="155"/>
      <c r="E1" s="155"/>
    </row>
    <row r="2" spans="1:9" x14ac:dyDescent="0.25">
      <c r="A2" s="160" t="s">
        <v>80</v>
      </c>
      <c r="B2" s="160"/>
      <c r="C2" s="160"/>
      <c r="D2" s="160"/>
      <c r="E2" s="160"/>
    </row>
    <row r="3" spans="1:9" x14ac:dyDescent="0.25">
      <c r="A3" s="73" t="str">
        <f>SourceData!B38</f>
        <v>Month</v>
      </c>
      <c r="B3" s="73">
        <f>SourceData!C38</f>
        <v>2014</v>
      </c>
      <c r="C3" s="73">
        <f>SourceData!D38</f>
        <v>2015</v>
      </c>
      <c r="D3" s="73">
        <f>SourceData!E38</f>
        <v>2016</v>
      </c>
      <c r="E3" s="73">
        <f>SourceData!F38</f>
        <v>2017</v>
      </c>
    </row>
    <row r="4" spans="1:9" x14ac:dyDescent="0.25">
      <c r="A4" s="5" t="str">
        <f>SourceData!B39</f>
        <v>January</v>
      </c>
      <c r="B4" s="43">
        <f>SourceData!C39</f>
        <v>0.5</v>
      </c>
      <c r="C4" s="43">
        <f>SourceData!D39</f>
        <v>1.2</v>
      </c>
      <c r="D4" s="43">
        <f>SourceData!E39</f>
        <v>4.0999999999999996</v>
      </c>
      <c r="E4" s="43">
        <f>SourceData!F39</f>
        <v>3.9</v>
      </c>
    </row>
    <row r="5" spans="1:9" x14ac:dyDescent="0.25">
      <c r="A5" s="5" t="str">
        <f>SourceData!B40</f>
        <v>February</v>
      </c>
      <c r="B5" s="43">
        <f>SourceData!C40</f>
        <v>0.4</v>
      </c>
      <c r="C5" s="43">
        <f>SourceData!D40</f>
        <v>1.8</v>
      </c>
      <c r="D5" s="43">
        <f>SourceData!E40</f>
        <v>3.8</v>
      </c>
      <c r="E5" s="43">
        <f>SourceData!F40</f>
        <v>4.2</v>
      </c>
    </row>
    <row r="6" spans="1:9" x14ac:dyDescent="0.25">
      <c r="A6" s="5" t="str">
        <f>SourceData!B41</f>
        <v>March</v>
      </c>
      <c r="B6" s="43">
        <f>SourceData!C41</f>
        <v>0.8</v>
      </c>
      <c r="C6" s="43">
        <f>SourceData!D41</f>
        <v>1.9</v>
      </c>
      <c r="D6" s="43">
        <f>SourceData!E41</f>
        <v>3.9</v>
      </c>
      <c r="E6" s="43"/>
    </row>
    <row r="7" spans="1:9" x14ac:dyDescent="0.25">
      <c r="A7" s="5" t="str">
        <f>SourceData!B42</f>
        <v>April</v>
      </c>
      <c r="B7" s="43">
        <f>SourceData!C42</f>
        <v>1</v>
      </c>
      <c r="C7" s="43">
        <f>SourceData!D42</f>
        <v>2.4</v>
      </c>
      <c r="D7" s="43">
        <f>SourceData!E42</f>
        <v>3.6</v>
      </c>
      <c r="E7" s="43"/>
    </row>
    <row r="8" spans="1:9" x14ac:dyDescent="0.25">
      <c r="A8" s="5" t="str">
        <f>SourceData!B43</f>
        <v>May</v>
      </c>
      <c r="B8" s="43">
        <f>SourceData!C43</f>
        <v>1.1000000000000001</v>
      </c>
      <c r="C8" s="43">
        <f>SourceData!D43</f>
        <v>2.6</v>
      </c>
      <c r="D8" s="43">
        <f>SourceData!E43</f>
        <v>3.7</v>
      </c>
      <c r="E8" s="43"/>
    </row>
    <row r="9" spans="1:9" x14ac:dyDescent="0.25">
      <c r="A9" s="5" t="str">
        <f>SourceData!B44</f>
        <v>June</v>
      </c>
      <c r="B9" s="43">
        <f>SourceData!C44</f>
        <v>0.9</v>
      </c>
      <c r="C9" s="43">
        <f>SourceData!D44</f>
        <v>3</v>
      </c>
      <c r="D9" s="43">
        <f>SourceData!E44</f>
        <v>3.9</v>
      </c>
      <c r="E9" s="43"/>
    </row>
    <row r="10" spans="1:9" x14ac:dyDescent="0.25">
      <c r="A10" s="5" t="str">
        <f>SourceData!B45</f>
        <v>July</v>
      </c>
      <c r="B10" s="43">
        <f>SourceData!C45</f>
        <v>1.3</v>
      </c>
      <c r="C10" s="43">
        <f>SourceData!D45</f>
        <v>2.7</v>
      </c>
      <c r="D10" s="43">
        <f>SourceData!E45</f>
        <v>4.3</v>
      </c>
      <c r="E10" s="43"/>
    </row>
    <row r="11" spans="1:9" x14ac:dyDescent="0.25">
      <c r="A11" s="5" t="str">
        <f>SourceData!B46</f>
        <v>August</v>
      </c>
      <c r="B11" s="43">
        <f>SourceData!C46</f>
        <v>1</v>
      </c>
      <c r="C11" s="43">
        <f>SourceData!D46</f>
        <v>3.3</v>
      </c>
      <c r="D11" s="43">
        <f>SourceData!E46</f>
        <v>4.3</v>
      </c>
      <c r="E11" s="43"/>
    </row>
    <row r="12" spans="1:9" x14ac:dyDescent="0.25">
      <c r="A12" s="16" t="str">
        <f>SourceData!B47</f>
        <v>September</v>
      </c>
      <c r="B12" s="96">
        <f>SourceData!C47</f>
        <v>1.1000000000000001</v>
      </c>
      <c r="C12" s="96">
        <f>SourceData!D47</f>
        <v>3.3</v>
      </c>
      <c r="D12" s="96">
        <f>SourceData!E47</f>
        <v>4.3</v>
      </c>
      <c r="E12" s="96"/>
    </row>
    <row r="13" spans="1:9" x14ac:dyDescent="0.25">
      <c r="A13" s="16" t="str">
        <f>SourceData!B48</f>
        <v>October</v>
      </c>
      <c r="B13" s="96">
        <f>SourceData!C48</f>
        <v>0.9</v>
      </c>
      <c r="C13" s="96">
        <f>SourceData!D48</f>
        <v>4</v>
      </c>
      <c r="D13" s="96">
        <f>SourceData!E48</f>
        <v>4</v>
      </c>
      <c r="E13" s="96"/>
    </row>
    <row r="14" spans="1:9" s="2" customFormat="1" x14ac:dyDescent="0.25">
      <c r="A14" s="6" t="str">
        <f>SourceData!B49</f>
        <v>November</v>
      </c>
      <c r="B14" s="97">
        <f>SourceData!C49</f>
        <v>1.5</v>
      </c>
      <c r="C14" s="97">
        <f>SourceData!D49</f>
        <v>3.7</v>
      </c>
      <c r="D14" s="97">
        <f>SourceData!E49</f>
        <v>3.7</v>
      </c>
      <c r="E14" s="97"/>
    </row>
    <row r="15" spans="1:9" x14ac:dyDescent="0.25">
      <c r="A15" s="74" t="str">
        <f>SourceData!B50</f>
        <v>December</v>
      </c>
      <c r="B15" s="98">
        <f>SourceData!C50</f>
        <v>1.4</v>
      </c>
      <c r="C15" s="98">
        <f>SourceData!D50</f>
        <v>3.9</v>
      </c>
      <c r="D15" s="98">
        <f>SourceData!E50</f>
        <v>3.7</v>
      </c>
      <c r="E15" s="98"/>
    </row>
    <row r="16" spans="1:9" ht="26.25" customHeight="1" x14ac:dyDescent="0.25">
      <c r="A16" s="156" t="s">
        <v>71</v>
      </c>
      <c r="B16" s="156"/>
      <c r="C16" s="156"/>
      <c r="D16" s="156"/>
      <c r="E16" s="156"/>
      <c r="F16" s="48"/>
      <c r="G16" s="48"/>
      <c r="H16" s="48"/>
      <c r="I16" s="48"/>
    </row>
    <row r="17" spans="1:9" ht="15" customHeight="1" x14ac:dyDescent="0.25">
      <c r="A17" s="158" t="s">
        <v>81</v>
      </c>
      <c r="B17" s="158"/>
      <c r="C17" s="158"/>
      <c r="D17" s="158"/>
      <c r="E17" s="158"/>
      <c r="F17" s="48"/>
      <c r="G17" s="48"/>
      <c r="H17" s="48"/>
      <c r="I17" s="48"/>
    </row>
    <row r="18" spans="1:9" ht="26.25" customHeight="1" x14ac:dyDescent="0.25">
      <c r="A18" s="158" t="s">
        <v>82</v>
      </c>
      <c r="B18" s="158"/>
      <c r="C18" s="158"/>
      <c r="D18" s="158"/>
      <c r="E18" s="158"/>
      <c r="F18" s="48"/>
      <c r="G18" s="48"/>
      <c r="H18" s="48"/>
      <c r="I18" s="48"/>
    </row>
    <row r="19" spans="1:9" ht="15" customHeight="1" x14ac:dyDescent="0.25">
      <c r="A19" s="158" t="s">
        <v>74</v>
      </c>
      <c r="B19" s="158"/>
      <c r="C19" s="158"/>
      <c r="D19" s="158"/>
      <c r="E19" s="158"/>
      <c r="F19" s="48"/>
      <c r="G19" s="48"/>
      <c r="H19" s="48"/>
      <c r="I19" s="48"/>
    </row>
    <row r="20" spans="1:9" x14ac:dyDescent="0.25">
      <c r="A20" s="157"/>
      <c r="B20" s="157"/>
      <c r="C20" s="157"/>
      <c r="D20" s="157"/>
      <c r="E20" s="157"/>
      <c r="F20" s="157"/>
      <c r="G20" s="157"/>
      <c r="H20" s="157"/>
      <c r="I20" s="157"/>
    </row>
    <row r="24" spans="1:9" x14ac:dyDescent="0.25">
      <c r="A24" s="2"/>
    </row>
    <row r="42" spans="1:8" x14ac:dyDescent="0.25">
      <c r="A42" s="159"/>
      <c r="B42" s="159"/>
      <c r="C42" s="159"/>
      <c r="D42" s="159"/>
      <c r="E42" s="159"/>
    </row>
    <row r="43" spans="1:8" x14ac:dyDescent="0.25">
      <c r="A43" s="159"/>
      <c r="B43" s="159"/>
      <c r="C43" s="159"/>
      <c r="D43" s="159"/>
      <c r="E43" s="159"/>
      <c r="F43" s="159"/>
      <c r="G43" s="159"/>
      <c r="H43" s="159"/>
    </row>
    <row r="44" spans="1:8" x14ac:dyDescent="0.25">
      <c r="A44" s="47"/>
      <c r="B44" s="47"/>
      <c r="C44" s="47"/>
      <c r="D44" s="47"/>
      <c r="E44" s="47"/>
      <c r="F44" s="19"/>
      <c r="G44" s="19"/>
      <c r="H44" s="19"/>
    </row>
    <row r="45" spans="1:8" x14ac:dyDescent="0.25">
      <c r="A45" s="159"/>
      <c r="B45" s="159"/>
      <c r="C45" s="159"/>
      <c r="D45" s="159"/>
      <c r="E45" s="159"/>
    </row>
  </sheetData>
  <mergeCells count="10">
    <mergeCell ref="A45:E45"/>
    <mergeCell ref="A43:H43"/>
    <mergeCell ref="A42:E42"/>
    <mergeCell ref="A20:I20"/>
    <mergeCell ref="A1:E1"/>
    <mergeCell ref="A2:E2"/>
    <mergeCell ref="A16:E16"/>
    <mergeCell ref="A17:E17"/>
    <mergeCell ref="A18:E18"/>
    <mergeCell ref="A19:E1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H46"/>
  <sheetViews>
    <sheetView zoomScale="60" zoomScaleNormal="60" zoomScaleSheetLayoutView="80" workbookViewId="0">
      <selection activeCell="E34" sqref="E34"/>
    </sheetView>
  </sheetViews>
  <sheetFormatPr defaultRowHeight="15" x14ac:dyDescent="0.25"/>
  <cols>
    <col min="1" max="1" width="27.28515625" bestFit="1" customWidth="1"/>
    <col min="2" max="6" width="11.5703125" bestFit="1" customWidth="1"/>
    <col min="7" max="8" width="10.5703125" bestFit="1" customWidth="1"/>
  </cols>
  <sheetData>
    <row r="1" spans="1:8" ht="37.5" customHeight="1" x14ac:dyDescent="0.25">
      <c r="A1" s="155" t="str">
        <f>CONCATENATE("Table 3: Scheduled Passenger Airline Full-time Equivalent Employees* by Month ", B2, " - ", F2)</f>
        <v>Table 3: Scheduled Passenger Airline Full-time Equivalent Employees* by Month 2013 - 2017</v>
      </c>
      <c r="B1" s="155"/>
      <c r="C1" s="155"/>
      <c r="D1" s="155"/>
      <c r="E1" s="155"/>
      <c r="F1" s="155"/>
      <c r="G1" s="155"/>
      <c r="H1" s="155"/>
    </row>
    <row r="2" spans="1:8" x14ac:dyDescent="0.25">
      <c r="A2" s="161" t="s">
        <v>19</v>
      </c>
      <c r="B2" s="161">
        <f>SourceData!C51</f>
        <v>2013</v>
      </c>
      <c r="C2" s="161">
        <f>SourceData!D51</f>
        <v>2014</v>
      </c>
      <c r="D2" s="161">
        <f>SourceData!E51</f>
        <v>2015</v>
      </c>
      <c r="E2" s="161">
        <f>SourceData!F51</f>
        <v>2016</v>
      </c>
      <c r="F2" s="161">
        <f>SourceData!G51</f>
        <v>2017</v>
      </c>
      <c r="G2" s="163" t="s">
        <v>83</v>
      </c>
      <c r="H2" s="163"/>
    </row>
    <row r="3" spans="1:8" x14ac:dyDescent="0.25">
      <c r="A3" s="162"/>
      <c r="B3" s="162"/>
      <c r="C3" s="162"/>
      <c r="D3" s="162"/>
      <c r="E3" s="162"/>
      <c r="F3" s="162"/>
      <c r="G3" s="75" t="str">
        <f>CONCATENATE(B2, " - ",F2)</f>
        <v>2013 - 2017</v>
      </c>
      <c r="H3" s="75" t="str">
        <f>CONCATENATE(E2, " - ",F2)</f>
        <v>2016 - 2017</v>
      </c>
    </row>
    <row r="4" spans="1:8" x14ac:dyDescent="0.25">
      <c r="A4" s="16" t="s">
        <v>20</v>
      </c>
      <c r="B4" s="104">
        <v>380042</v>
      </c>
      <c r="C4" s="105">
        <v>381819</v>
      </c>
      <c r="D4" s="105">
        <v>386528</v>
      </c>
      <c r="E4" s="105">
        <v>402208</v>
      </c>
      <c r="F4" s="105">
        <v>417833</v>
      </c>
      <c r="G4" s="118">
        <v>9.9439009372648286</v>
      </c>
      <c r="H4" s="96">
        <v>3.8848058715888296</v>
      </c>
    </row>
    <row r="5" spans="1:8" x14ac:dyDescent="0.25">
      <c r="A5" s="6" t="s">
        <v>21</v>
      </c>
      <c r="B5" s="106">
        <v>380414</v>
      </c>
      <c r="C5" s="103">
        <v>381985</v>
      </c>
      <c r="D5" s="103">
        <v>388976</v>
      </c>
      <c r="E5" s="103">
        <v>403917</v>
      </c>
      <c r="F5" s="103">
        <v>420824</v>
      </c>
      <c r="G5" s="13">
        <v>10.622637442365424</v>
      </c>
      <c r="H5" s="97">
        <v>4.1857609360338879</v>
      </c>
    </row>
    <row r="6" spans="1:8" x14ac:dyDescent="0.25">
      <c r="A6" s="5" t="s">
        <v>22</v>
      </c>
      <c r="B6" s="104">
        <v>380540</v>
      </c>
      <c r="C6" s="105">
        <v>383575</v>
      </c>
      <c r="D6" s="105">
        <v>390817</v>
      </c>
      <c r="E6" s="105">
        <v>405983</v>
      </c>
      <c r="F6" s="105"/>
      <c r="G6" s="12"/>
      <c r="H6" s="43"/>
    </row>
    <row r="7" spans="1:8" x14ac:dyDescent="0.25">
      <c r="A7" s="5" t="s">
        <v>23</v>
      </c>
      <c r="B7" s="104">
        <v>380487</v>
      </c>
      <c r="C7" s="105">
        <v>384265</v>
      </c>
      <c r="D7" s="105">
        <v>393439</v>
      </c>
      <c r="E7" s="105">
        <v>407763</v>
      </c>
      <c r="F7" s="105"/>
      <c r="G7" s="12"/>
      <c r="H7" s="43"/>
    </row>
    <row r="8" spans="1:8" x14ac:dyDescent="0.25">
      <c r="A8" s="5" t="s">
        <v>24</v>
      </c>
      <c r="B8" s="104">
        <v>381372</v>
      </c>
      <c r="C8" s="105">
        <v>385619</v>
      </c>
      <c r="D8" s="105">
        <v>395621</v>
      </c>
      <c r="E8" s="105">
        <v>410338</v>
      </c>
      <c r="F8" s="105"/>
      <c r="G8" s="12"/>
      <c r="H8" s="43"/>
    </row>
    <row r="9" spans="1:8" s="18" customFormat="1" x14ac:dyDescent="0.25">
      <c r="A9" s="16" t="s">
        <v>25</v>
      </c>
      <c r="B9" s="104">
        <v>381672</v>
      </c>
      <c r="C9" s="105">
        <v>385243</v>
      </c>
      <c r="D9" s="105">
        <v>396973</v>
      </c>
      <c r="E9" s="105">
        <v>412333</v>
      </c>
      <c r="F9" s="105"/>
      <c r="G9" s="118"/>
      <c r="H9" s="96"/>
    </row>
    <row r="10" spans="1:8" s="18" customFormat="1" x14ac:dyDescent="0.25">
      <c r="A10" s="16" t="s">
        <v>26</v>
      </c>
      <c r="B10" s="104">
        <v>381299</v>
      </c>
      <c r="C10" s="105">
        <v>386243</v>
      </c>
      <c r="D10" s="105">
        <v>396503</v>
      </c>
      <c r="E10" s="105">
        <v>413746</v>
      </c>
      <c r="F10" s="105"/>
      <c r="G10" s="118"/>
      <c r="H10" s="96"/>
    </row>
    <row r="11" spans="1:8" s="18" customFormat="1" x14ac:dyDescent="0.25">
      <c r="A11" s="16" t="s">
        <v>27</v>
      </c>
      <c r="B11" s="104">
        <v>380486</v>
      </c>
      <c r="C11" s="105">
        <v>384478</v>
      </c>
      <c r="D11" s="105">
        <v>397007</v>
      </c>
      <c r="E11" s="105">
        <v>414242</v>
      </c>
      <c r="F11" s="105"/>
      <c r="G11" s="118"/>
      <c r="H11" s="96"/>
    </row>
    <row r="12" spans="1:8" s="18" customFormat="1" x14ac:dyDescent="0.25">
      <c r="A12" s="16" t="s">
        <v>28</v>
      </c>
      <c r="B12" s="104">
        <v>380165</v>
      </c>
      <c r="C12" s="105">
        <v>384501</v>
      </c>
      <c r="D12" s="105">
        <v>397326</v>
      </c>
      <c r="E12" s="105">
        <v>414558</v>
      </c>
      <c r="F12" s="105"/>
      <c r="G12" s="118"/>
      <c r="H12" s="96"/>
    </row>
    <row r="13" spans="1:8" s="18" customFormat="1" x14ac:dyDescent="0.25">
      <c r="A13" s="16" t="s">
        <v>29</v>
      </c>
      <c r="B13" s="104">
        <v>381178</v>
      </c>
      <c r="C13" s="105">
        <v>384700</v>
      </c>
      <c r="D13" s="105">
        <v>399928</v>
      </c>
      <c r="E13" s="105">
        <v>415979</v>
      </c>
      <c r="F13" s="105"/>
      <c r="G13" s="118"/>
      <c r="H13" s="96"/>
    </row>
    <row r="14" spans="1:8" s="18" customFormat="1" x14ac:dyDescent="0.25">
      <c r="A14" s="16" t="s">
        <v>30</v>
      </c>
      <c r="B14" s="104">
        <v>381224</v>
      </c>
      <c r="C14" s="105">
        <v>386912</v>
      </c>
      <c r="D14" s="105">
        <v>401280</v>
      </c>
      <c r="E14" s="105">
        <v>416046</v>
      </c>
      <c r="F14" s="105"/>
      <c r="G14" s="118"/>
      <c r="H14" s="96"/>
    </row>
    <row r="15" spans="1:8" s="2" customFormat="1" x14ac:dyDescent="0.25">
      <c r="A15" s="16" t="s">
        <v>31</v>
      </c>
      <c r="B15" s="104">
        <v>380809</v>
      </c>
      <c r="C15" s="105">
        <v>386222</v>
      </c>
      <c r="D15" s="105">
        <v>401440</v>
      </c>
      <c r="E15" s="105">
        <v>416337</v>
      </c>
      <c r="F15" s="105"/>
      <c r="G15" s="13"/>
      <c r="H15" s="97"/>
    </row>
    <row r="16" spans="1:8" x14ac:dyDescent="0.25">
      <c r="A16" s="6" t="s">
        <v>84</v>
      </c>
      <c r="B16" s="106">
        <v>380807.33333333331</v>
      </c>
      <c r="C16" s="103">
        <v>384630.16666666669</v>
      </c>
      <c r="D16" s="103">
        <v>395486.5</v>
      </c>
      <c r="E16" s="103">
        <v>411120.83333333331</v>
      </c>
      <c r="F16" s="103"/>
      <c r="G16" s="119"/>
      <c r="H16" s="120"/>
    </row>
    <row r="17" spans="1:8" x14ac:dyDescent="0.25">
      <c r="A17" s="64" t="str">
        <f>CONCATENATE("Jan", " - ", SourceData!B1, " Average")</f>
        <v>Jan - Feb Average</v>
      </c>
      <c r="B17" s="107">
        <v>380228</v>
      </c>
      <c r="C17" s="108">
        <v>381902</v>
      </c>
      <c r="D17" s="108">
        <v>387752</v>
      </c>
      <c r="E17" s="108">
        <v>403062.5</v>
      </c>
      <c r="F17" s="108">
        <v>419328.5</v>
      </c>
      <c r="G17" s="63">
        <v>10.283269189815126</v>
      </c>
      <c r="H17" s="65">
        <v>4.0352834038113592</v>
      </c>
    </row>
    <row r="18" spans="1:8" ht="30.75" customHeight="1" x14ac:dyDescent="0.25">
      <c r="A18" s="160" t="s">
        <v>71</v>
      </c>
      <c r="B18" s="160"/>
      <c r="C18" s="160"/>
      <c r="D18" s="160"/>
      <c r="E18" s="160"/>
      <c r="F18" s="160"/>
      <c r="G18" s="160"/>
      <c r="H18" s="160"/>
    </row>
    <row r="19" spans="1:8" x14ac:dyDescent="0.25">
      <c r="A19" s="160" t="s">
        <v>81</v>
      </c>
      <c r="B19" s="160"/>
      <c r="C19" s="160"/>
      <c r="D19" s="160"/>
      <c r="E19" s="160"/>
      <c r="F19" s="160"/>
      <c r="G19" s="160"/>
      <c r="H19" s="160"/>
    </row>
    <row r="20" spans="1:8" x14ac:dyDescent="0.25">
      <c r="A20" s="160" t="s">
        <v>82</v>
      </c>
      <c r="B20" s="160"/>
      <c r="C20" s="160"/>
      <c r="D20" s="160"/>
      <c r="E20" s="160"/>
      <c r="F20" s="160"/>
      <c r="G20" s="160"/>
      <c r="H20" s="160"/>
    </row>
    <row r="21" spans="1:8" x14ac:dyDescent="0.25">
      <c r="A21" s="160" t="s">
        <v>74</v>
      </c>
      <c r="B21" s="160"/>
      <c r="C21" s="160"/>
      <c r="D21" s="160"/>
      <c r="E21" s="160"/>
      <c r="F21" s="160"/>
      <c r="G21" s="160"/>
      <c r="H21" s="160"/>
    </row>
    <row r="24" spans="1:8" x14ac:dyDescent="0.25">
      <c r="A24" s="155"/>
      <c r="B24" s="155"/>
      <c r="C24" s="155"/>
      <c r="D24" s="155"/>
      <c r="E24" s="155"/>
      <c r="F24" s="155"/>
      <c r="G24" s="155"/>
      <c r="H24" s="155"/>
    </row>
    <row r="25" spans="1:8" s="19" customFormat="1" x14ac:dyDescent="0.25">
      <c r="A25" s="45"/>
      <c r="B25" s="45"/>
      <c r="C25" s="45"/>
      <c r="D25" s="45"/>
      <c r="E25" s="45"/>
      <c r="F25" s="45"/>
      <c r="G25" s="45"/>
      <c r="H25" s="45"/>
    </row>
    <row r="26" spans="1:8" x14ac:dyDescent="0.25">
      <c r="G26" s="164"/>
      <c r="H26" s="164"/>
    </row>
    <row r="27" spans="1:8" x14ac:dyDescent="0.25">
      <c r="A27" s="2"/>
      <c r="B27" s="40"/>
      <c r="C27" s="40"/>
      <c r="D27" s="40"/>
      <c r="E27" s="40"/>
      <c r="F27" s="40"/>
      <c r="G27" s="41"/>
      <c r="H27" s="41"/>
    </row>
    <row r="28" spans="1:8" x14ac:dyDescent="0.25">
      <c r="B28" s="43"/>
      <c r="C28" s="43"/>
      <c r="D28" s="43"/>
      <c r="E28" s="43"/>
      <c r="F28" s="43"/>
      <c r="G28" s="44"/>
      <c r="H28" s="44"/>
    </row>
    <row r="29" spans="1:8" x14ac:dyDescent="0.25">
      <c r="B29" s="43"/>
      <c r="C29" s="43"/>
      <c r="D29" s="43"/>
      <c r="E29" s="43"/>
      <c r="F29" s="43"/>
      <c r="G29" s="44"/>
      <c r="H29" s="44"/>
    </row>
    <row r="30" spans="1:8" x14ac:dyDescent="0.25">
      <c r="B30" s="43"/>
      <c r="C30" s="43"/>
      <c r="D30" s="43"/>
      <c r="E30" s="43"/>
      <c r="F30" s="43"/>
      <c r="G30" s="44"/>
      <c r="H30" s="44"/>
    </row>
    <row r="31" spans="1:8" x14ac:dyDescent="0.25">
      <c r="B31" s="43"/>
      <c r="C31" s="43"/>
      <c r="D31" s="43"/>
      <c r="E31" s="43"/>
      <c r="F31" s="43"/>
      <c r="G31" s="44"/>
      <c r="H31" s="44"/>
    </row>
    <row r="32" spans="1:8" x14ac:dyDescent="0.25">
      <c r="B32" s="43"/>
      <c r="C32" s="43"/>
      <c r="D32" s="43"/>
      <c r="E32" s="43"/>
      <c r="F32" s="43"/>
      <c r="G32" s="44"/>
      <c r="H32" s="44"/>
    </row>
    <row r="33" spans="1:8" x14ac:dyDescent="0.25">
      <c r="B33" s="43"/>
      <c r="C33" s="43"/>
      <c r="D33" s="43"/>
      <c r="E33" s="43"/>
      <c r="F33" s="43"/>
      <c r="G33" s="44"/>
      <c r="H33" s="44"/>
    </row>
    <row r="34" spans="1:8" x14ac:dyDescent="0.25">
      <c r="B34" s="43"/>
      <c r="C34" s="43"/>
      <c r="D34" s="43"/>
      <c r="E34" s="43"/>
      <c r="F34" s="43"/>
      <c r="G34" s="44"/>
      <c r="H34" s="44"/>
    </row>
    <row r="35" spans="1:8" x14ac:dyDescent="0.25">
      <c r="B35" s="43"/>
      <c r="C35" s="43"/>
      <c r="D35" s="43"/>
      <c r="E35" s="43"/>
      <c r="F35" s="43"/>
      <c r="G35" s="44"/>
      <c r="H35" s="44"/>
    </row>
    <row r="36" spans="1:8" x14ac:dyDescent="0.25">
      <c r="B36" s="43"/>
      <c r="C36" s="43"/>
      <c r="D36" s="43"/>
      <c r="E36" s="43"/>
      <c r="F36" s="43"/>
      <c r="G36" s="44"/>
      <c r="H36" s="44"/>
    </row>
    <row r="37" spans="1:8" x14ac:dyDescent="0.25">
      <c r="B37" s="43"/>
      <c r="C37" s="43"/>
      <c r="D37" s="43"/>
      <c r="E37" s="43"/>
      <c r="F37" s="43"/>
      <c r="G37" s="44"/>
      <c r="H37" s="44"/>
    </row>
    <row r="38" spans="1:8" x14ac:dyDescent="0.25">
      <c r="B38" s="43"/>
      <c r="C38" s="43"/>
      <c r="D38" s="43"/>
      <c r="E38" s="43"/>
      <c r="F38" s="43"/>
      <c r="G38" s="44"/>
      <c r="H38" s="44"/>
    </row>
    <row r="39" spans="1:8" x14ac:dyDescent="0.25">
      <c r="B39" s="43"/>
      <c r="C39" s="43"/>
      <c r="D39" s="43"/>
      <c r="E39" s="43"/>
      <c r="F39" s="43"/>
      <c r="G39" s="44"/>
      <c r="H39" s="44"/>
    </row>
    <row r="40" spans="1:8" x14ac:dyDescent="0.25">
      <c r="B40" s="43"/>
      <c r="C40" s="43"/>
      <c r="D40" s="43"/>
      <c r="E40" s="43"/>
      <c r="F40" s="43"/>
      <c r="G40" s="44"/>
      <c r="H40" s="44"/>
    </row>
    <row r="41" spans="1:8" x14ac:dyDescent="0.25">
      <c r="B41" s="43"/>
      <c r="C41" s="43"/>
      <c r="D41" s="43"/>
      <c r="E41" s="43"/>
      <c r="F41" s="43"/>
      <c r="G41" s="44"/>
      <c r="H41" s="44"/>
    </row>
    <row r="43" spans="1:8" x14ac:dyDescent="0.25">
      <c r="A43" s="160"/>
      <c r="B43" s="160"/>
      <c r="C43" s="160"/>
      <c r="D43" s="160"/>
      <c r="E43" s="160"/>
      <c r="F43" s="160"/>
      <c r="G43" s="160"/>
      <c r="H43" s="160"/>
    </row>
    <row r="44" spans="1:8" x14ac:dyDescent="0.25">
      <c r="A44" s="160"/>
      <c r="B44" s="160"/>
      <c r="C44" s="160"/>
      <c r="D44" s="160"/>
      <c r="E44" s="160"/>
      <c r="F44" s="160"/>
      <c r="G44" s="160"/>
      <c r="H44" s="160"/>
    </row>
    <row r="45" spans="1:8" x14ac:dyDescent="0.25">
      <c r="A45" s="160"/>
      <c r="B45" s="160"/>
      <c r="C45" s="160"/>
      <c r="D45" s="160"/>
      <c r="E45" s="160"/>
      <c r="F45" s="160"/>
      <c r="G45" s="160"/>
      <c r="H45" s="160"/>
    </row>
    <row r="46" spans="1:8" x14ac:dyDescent="0.25">
      <c r="A46" s="160"/>
      <c r="B46" s="160"/>
      <c r="C46" s="160"/>
      <c r="D46" s="160"/>
      <c r="E46" s="160"/>
      <c r="F46" s="160"/>
      <c r="G46" s="160"/>
      <c r="H46" s="160"/>
    </row>
  </sheetData>
  <mergeCells count="18">
    <mergeCell ref="A44:H44"/>
    <mergeCell ref="A45:H45"/>
    <mergeCell ref="A46:H46"/>
    <mergeCell ref="A24:H24"/>
    <mergeCell ref="G26:H26"/>
    <mergeCell ref="A43:H43"/>
    <mergeCell ref="A1:H1"/>
    <mergeCell ref="A2:A3"/>
    <mergeCell ref="B2:B3"/>
    <mergeCell ref="C2:C3"/>
    <mergeCell ref="D2:D3"/>
    <mergeCell ref="E2:E3"/>
    <mergeCell ref="A18:H18"/>
    <mergeCell ref="A19:H19"/>
    <mergeCell ref="A20:H20"/>
    <mergeCell ref="A21:H21"/>
    <mergeCell ref="F2:F3"/>
    <mergeCell ref="G2:H2"/>
  </mergeCells>
  <pageMargins left="0.7" right="0.7" top="0.75" bottom="0.75" header="0.3" footer="0.3"/>
  <pageSetup scale="6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F26"/>
  <sheetViews>
    <sheetView zoomScale="70" zoomScaleNormal="70" zoomScaleSheetLayoutView="100" workbookViewId="0">
      <selection activeCell="A9" sqref="A9:F9"/>
    </sheetView>
  </sheetViews>
  <sheetFormatPr defaultRowHeight="15" x14ac:dyDescent="0.25"/>
  <cols>
    <col min="1" max="1" width="19.7109375" customWidth="1"/>
    <col min="2" max="2" width="12.7109375" bestFit="1" customWidth="1"/>
    <col min="3" max="3" width="13.28515625" bestFit="1" customWidth="1"/>
    <col min="4" max="4" width="12.7109375" bestFit="1" customWidth="1"/>
    <col min="5" max="5" width="11.28515625" bestFit="1" customWidth="1"/>
    <col min="6" max="6" width="19.140625" bestFit="1" customWidth="1"/>
  </cols>
  <sheetData>
    <row r="1" spans="1:6" x14ac:dyDescent="0.25">
      <c r="A1" s="165" t="str">
        <f>CONCATENATE("Table 4:  Airline Group Full-time Equivalent Employees*, ", SourceData!C1," ", Table4!A3," - ",Table4!A7)</f>
        <v>Table 4:  Airline Group Full-time Equivalent Employees*, February 2013 - 2017</v>
      </c>
      <c r="B1" s="165"/>
      <c r="C1" s="165"/>
      <c r="D1" s="165"/>
      <c r="E1" s="165"/>
      <c r="F1" s="165"/>
    </row>
    <row r="2" spans="1:6" ht="30" x14ac:dyDescent="0.25">
      <c r="A2" s="72"/>
      <c r="B2" s="66" t="s">
        <v>67</v>
      </c>
      <c r="C2" s="66" t="s">
        <v>68</v>
      </c>
      <c r="D2" s="66" t="s">
        <v>69</v>
      </c>
      <c r="E2" s="66" t="s">
        <v>76</v>
      </c>
      <c r="F2" s="66" t="s">
        <v>86</v>
      </c>
    </row>
    <row r="3" spans="1:6" x14ac:dyDescent="0.25">
      <c r="A3" s="5">
        <f>SourceData!B65</f>
        <v>2013</v>
      </c>
      <c r="B3" s="112">
        <f>SourceData!C65</f>
        <v>254955</v>
      </c>
      <c r="C3" s="8">
        <f>SourceData!D65</f>
        <v>69630</v>
      </c>
      <c r="D3" s="8">
        <f>SourceData!E65</f>
        <v>50191</v>
      </c>
      <c r="E3" s="8">
        <f>SourceData!F65</f>
        <v>5638</v>
      </c>
      <c r="F3" s="109">
        <f>SourceData!G65</f>
        <v>380414</v>
      </c>
    </row>
    <row r="4" spans="1:6" x14ac:dyDescent="0.25">
      <c r="A4" s="5">
        <f>SourceData!B66</f>
        <v>2014</v>
      </c>
      <c r="B4" s="112">
        <f>SourceData!C66</f>
        <v>255158</v>
      </c>
      <c r="C4" s="8">
        <f>SourceData!D66</f>
        <v>70135</v>
      </c>
      <c r="D4" s="8">
        <f>SourceData!E66</f>
        <v>50458</v>
      </c>
      <c r="E4" s="8">
        <f>SourceData!F66</f>
        <v>6234</v>
      </c>
      <c r="F4" s="109">
        <f>SourceData!G66</f>
        <v>381985</v>
      </c>
    </row>
    <row r="5" spans="1:6" x14ac:dyDescent="0.25">
      <c r="A5" s="5">
        <f>SourceData!B67</f>
        <v>2015</v>
      </c>
      <c r="B5" s="112">
        <f>SourceData!C67</f>
        <v>258796</v>
      </c>
      <c r="C5" s="8">
        <f>SourceData!D67</f>
        <v>73351</v>
      </c>
      <c r="D5" s="8">
        <f>SourceData!E67</f>
        <v>50318</v>
      </c>
      <c r="E5" s="8">
        <f>SourceData!F67</f>
        <v>6511</v>
      </c>
      <c r="F5" s="109">
        <f>SourceData!G67</f>
        <v>388976</v>
      </c>
    </row>
    <row r="6" spans="1:6" x14ac:dyDescent="0.25">
      <c r="A6" s="5">
        <f>SourceData!B68</f>
        <v>2016</v>
      </c>
      <c r="B6" s="112">
        <f>SourceData!C68</f>
        <v>266987</v>
      </c>
      <c r="C6" s="8">
        <f>SourceData!D68</f>
        <v>79578</v>
      </c>
      <c r="D6" s="8">
        <f>SourceData!E68</f>
        <v>50416</v>
      </c>
      <c r="E6" s="8">
        <f>SourceData!F68</f>
        <v>6936</v>
      </c>
      <c r="F6" s="109">
        <f>SourceData!G68</f>
        <v>403917</v>
      </c>
    </row>
    <row r="7" spans="1:6" x14ac:dyDescent="0.25">
      <c r="A7" s="6">
        <f>SourceData!B69</f>
        <v>2017</v>
      </c>
      <c r="B7" s="101">
        <f>SourceData!C69</f>
        <v>273365</v>
      </c>
      <c r="C7" s="10">
        <f>SourceData!D69</f>
        <v>87030</v>
      </c>
      <c r="D7" s="10">
        <f>SourceData!E69</f>
        <v>52676</v>
      </c>
      <c r="E7" s="10">
        <f>SourceData!F69</f>
        <v>7753</v>
      </c>
      <c r="F7" s="103">
        <f>SourceData!G69</f>
        <v>420824</v>
      </c>
    </row>
    <row r="8" spans="1:6" ht="15" customHeight="1" x14ac:dyDescent="0.25">
      <c r="A8" s="76" t="str">
        <f>CONCATENATE("Percent of Total Passenger Airline Employees in ",A7)</f>
        <v>Percent of Total Passenger Airline Employees in 2017</v>
      </c>
      <c r="B8" s="77">
        <f>(B7/$F7)</f>
        <v>0.64959460487044463</v>
      </c>
      <c r="C8" s="77">
        <f>(C7/$F7)</f>
        <v>0.20680854704104329</v>
      </c>
      <c r="D8" s="77">
        <f>(D7/$F7)</f>
        <v>0.12517346919377223</v>
      </c>
      <c r="E8" s="77">
        <f>(E7/$F7)</f>
        <v>1.8423378894739845E-2</v>
      </c>
      <c r="F8" s="110">
        <f>(F7/$F7)</f>
        <v>1</v>
      </c>
    </row>
    <row r="9" spans="1:6" ht="30.75" customHeight="1" x14ac:dyDescent="0.25">
      <c r="A9" s="160" t="s">
        <v>71</v>
      </c>
      <c r="B9" s="160"/>
      <c r="C9" s="160"/>
      <c r="D9" s="160"/>
      <c r="E9" s="160"/>
      <c r="F9" s="160"/>
    </row>
    <row r="10" spans="1:6" x14ac:dyDescent="0.25">
      <c r="A10" s="160" t="s">
        <v>72</v>
      </c>
      <c r="B10" s="160"/>
      <c r="C10" s="160"/>
      <c r="D10" s="160"/>
      <c r="E10" s="160"/>
      <c r="F10" s="160"/>
    </row>
    <row r="11" spans="1:6" x14ac:dyDescent="0.25">
      <c r="A11" s="160" t="s">
        <v>87</v>
      </c>
      <c r="B11" s="160"/>
      <c r="C11" s="160"/>
      <c r="D11" s="160"/>
      <c r="E11" s="160"/>
      <c r="F11" s="160"/>
    </row>
    <row r="14" spans="1:6" x14ac:dyDescent="0.25">
      <c r="A14" s="165"/>
      <c r="B14" s="165"/>
      <c r="C14" s="165"/>
    </row>
    <row r="17" spans="1:6" x14ac:dyDescent="0.25">
      <c r="B17" s="42"/>
      <c r="C17" s="42"/>
      <c r="D17" s="42"/>
      <c r="E17" s="42"/>
      <c r="F17" s="42"/>
    </row>
    <row r="18" spans="1:6" x14ac:dyDescent="0.25">
      <c r="B18" s="42"/>
      <c r="C18" s="42"/>
      <c r="D18" s="42"/>
      <c r="E18" s="42"/>
      <c r="F18" s="42"/>
    </row>
    <row r="19" spans="1:6" x14ac:dyDescent="0.25">
      <c r="B19" s="42"/>
      <c r="C19" s="42"/>
      <c r="D19" s="42"/>
      <c r="E19" s="42"/>
      <c r="F19" s="42"/>
    </row>
    <row r="20" spans="1:6" x14ac:dyDescent="0.25">
      <c r="B20" s="42"/>
      <c r="C20" s="42"/>
      <c r="D20" s="42"/>
      <c r="E20" s="42"/>
      <c r="F20" s="42"/>
    </row>
    <row r="21" spans="1:6" x14ac:dyDescent="0.25">
      <c r="B21" s="42"/>
      <c r="C21" s="42"/>
      <c r="D21" s="42"/>
      <c r="E21" s="42"/>
      <c r="F21" s="42"/>
    </row>
    <row r="22" spans="1:6" x14ac:dyDescent="0.25">
      <c r="B22" s="49"/>
      <c r="C22" s="49"/>
      <c r="D22" s="49"/>
      <c r="E22" s="49"/>
      <c r="F22" s="49"/>
    </row>
    <row r="24" spans="1:6" x14ac:dyDescent="0.25">
      <c r="A24" s="46"/>
      <c r="B24" s="46"/>
      <c r="C24" s="46"/>
      <c r="D24" s="46"/>
      <c r="E24" s="46"/>
    </row>
    <row r="25" spans="1:6" x14ac:dyDescent="0.25">
      <c r="A25" s="159"/>
      <c r="B25" s="159"/>
      <c r="C25" s="159"/>
      <c r="D25" s="159"/>
      <c r="E25" s="159"/>
    </row>
    <row r="26" spans="1:6" x14ac:dyDescent="0.25">
      <c r="A26" s="159"/>
      <c r="B26" s="159"/>
      <c r="C26" s="46"/>
      <c r="D26" s="46"/>
      <c r="E26" s="46"/>
    </row>
  </sheetData>
  <mergeCells count="7">
    <mergeCell ref="A14:C14"/>
    <mergeCell ref="A25:E25"/>
    <mergeCell ref="A26:B26"/>
    <mergeCell ref="A1:F1"/>
    <mergeCell ref="A9:F9"/>
    <mergeCell ref="A10:F10"/>
    <mergeCell ref="A11:F11"/>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H13"/>
  <sheetViews>
    <sheetView zoomScaleNormal="100" workbookViewId="0">
      <selection activeCell="A8" sqref="A8:H8"/>
    </sheetView>
  </sheetViews>
  <sheetFormatPr defaultRowHeight="15" x14ac:dyDescent="0.25"/>
  <cols>
    <col min="1" max="1" width="9.140625" style="19"/>
    <col min="2" max="2" width="12" style="19" bestFit="1" customWidth="1"/>
    <col min="3" max="3" width="13.28515625" style="19" bestFit="1" customWidth="1"/>
    <col min="4" max="4" width="12.7109375" style="19" bestFit="1" customWidth="1"/>
    <col min="5" max="5" width="11.28515625" style="19" bestFit="1" customWidth="1"/>
    <col min="6" max="16384" width="9.140625" style="19"/>
  </cols>
  <sheetData>
    <row r="1" spans="1:8" ht="37.5" customHeight="1" x14ac:dyDescent="0.25">
      <c r="A1" s="155" t="str">
        <f>CONCATENATE("Table 5:  Carrier Group Percent of Total Scheduled Passenger Airline FTEs *")</f>
        <v>Table 5:  Carrier Group Percent of Total Scheduled Passenger Airline FTEs *</v>
      </c>
      <c r="B1" s="155"/>
      <c r="C1" s="155"/>
      <c r="D1" s="155"/>
      <c r="E1" s="155"/>
    </row>
    <row r="2" spans="1:8" x14ac:dyDescent="0.25">
      <c r="A2" s="20" t="str">
        <f>CONCATENATE("(", SourceData!C1, " of each year)")</f>
        <v>(February of each year)</v>
      </c>
    </row>
    <row r="3" spans="1:8" ht="30" x14ac:dyDescent="0.25">
      <c r="A3" s="73" t="str">
        <f>SourceData!B70</f>
        <v>Year</v>
      </c>
      <c r="B3" s="66" t="str">
        <f>CONCATENATE(SourceData!C70, " Airlines")</f>
        <v>Network Airlines</v>
      </c>
      <c r="C3" s="66" t="str">
        <f>CONCATENATE(SourceData!D70, " Airlines")</f>
        <v>Low-cost Airlines</v>
      </c>
      <c r="D3" s="66" t="str">
        <f>CONCATENATE(SourceData!E70, " Airlines")</f>
        <v>Regional Airlines</v>
      </c>
      <c r="E3" s="66" t="str">
        <f>CONCATENATE(SourceData!F70, " Airlines")</f>
        <v>Other Airlines</v>
      </c>
    </row>
    <row r="4" spans="1:8" x14ac:dyDescent="0.25">
      <c r="A4" s="5">
        <v>2006</v>
      </c>
      <c r="B4" s="43">
        <v>66.599999999999994</v>
      </c>
      <c r="C4" s="43">
        <v>17</v>
      </c>
      <c r="D4" s="43">
        <v>14.3</v>
      </c>
      <c r="E4" s="43">
        <v>2.1</v>
      </c>
    </row>
    <row r="5" spans="1:8" x14ac:dyDescent="0.25">
      <c r="A5" s="5">
        <v>2012</v>
      </c>
      <c r="B5" s="43">
        <v>67.099999999999994</v>
      </c>
      <c r="C5" s="43">
        <v>17.899999999999999</v>
      </c>
      <c r="D5" s="43">
        <v>13.6</v>
      </c>
      <c r="E5" s="43">
        <v>1.3</v>
      </c>
    </row>
    <row r="6" spans="1:8" x14ac:dyDescent="0.25">
      <c r="A6" s="5">
        <v>2016</v>
      </c>
      <c r="B6" s="43">
        <v>66.099999999999994</v>
      </c>
      <c r="C6" s="43">
        <v>19.7</v>
      </c>
      <c r="D6" s="43">
        <v>12.5</v>
      </c>
      <c r="E6" s="43">
        <v>1.7</v>
      </c>
    </row>
    <row r="7" spans="1:8" x14ac:dyDescent="0.25">
      <c r="A7" s="64">
        <v>2017</v>
      </c>
      <c r="B7" s="65">
        <v>65</v>
      </c>
      <c r="C7" s="65">
        <v>20.7</v>
      </c>
      <c r="D7" s="65">
        <v>12.5</v>
      </c>
      <c r="E7" s="65">
        <v>1.8</v>
      </c>
    </row>
    <row r="8" spans="1:8" ht="26.25" customHeight="1" x14ac:dyDescent="0.25">
      <c r="A8" s="166" t="s">
        <v>71</v>
      </c>
      <c r="B8" s="166"/>
      <c r="C8" s="166"/>
      <c r="D8" s="166"/>
      <c r="E8" s="166"/>
      <c r="F8" s="166"/>
      <c r="G8" s="166"/>
      <c r="H8" s="166"/>
    </row>
    <row r="9" spans="1:8" ht="26.25" customHeight="1" x14ac:dyDescent="0.25">
      <c r="A9" s="166" t="s">
        <v>72</v>
      </c>
      <c r="B9" s="166"/>
      <c r="C9" s="166"/>
      <c r="D9" s="166"/>
      <c r="E9" s="166"/>
      <c r="F9" s="61"/>
      <c r="G9" s="61"/>
      <c r="H9" s="61"/>
    </row>
    <row r="10" spans="1:8" ht="15" customHeight="1" x14ac:dyDescent="0.25"/>
    <row r="13" spans="1:8" x14ac:dyDescent="0.25">
      <c r="A13" s="2"/>
    </row>
  </sheetData>
  <mergeCells count="3">
    <mergeCell ref="A1:E1"/>
    <mergeCell ref="A8:H8"/>
    <mergeCell ref="A9:E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20"/>
  <sheetViews>
    <sheetView topLeftCell="A2" zoomScaleNormal="100" workbookViewId="0">
      <selection activeCell="A6" sqref="A6:E9"/>
    </sheetView>
  </sheetViews>
  <sheetFormatPr defaultRowHeight="15" x14ac:dyDescent="0.25"/>
  <cols>
    <col min="2" max="2" width="12" bestFit="1" customWidth="1"/>
    <col min="3" max="3" width="13.28515625" bestFit="1" customWidth="1"/>
    <col min="4" max="4" width="12.7109375" bestFit="1" customWidth="1"/>
    <col min="5" max="5" width="11.28515625" bestFit="1" customWidth="1"/>
    <col min="11" max="11" width="11.28515625" bestFit="1" customWidth="1"/>
  </cols>
  <sheetData>
    <row r="1" spans="1:5" ht="37.5" customHeight="1" x14ac:dyDescent="0.25">
      <c r="A1" s="167" t="str">
        <f>CONCATENATE("Table 5:  Carrier Group Percent of Total Scheduled Passenger Airline FTEs ",A6, " - ", A16)</f>
        <v>Table 5:  Carrier Group Percent of Total Scheduled Passenger Airline FTEs 2006 - 0</v>
      </c>
      <c r="B1" s="167"/>
      <c r="C1" s="167"/>
      <c r="D1" s="167"/>
      <c r="E1" s="167"/>
    </row>
    <row r="3" spans="1:5" x14ac:dyDescent="0.25">
      <c r="A3" s="4" t="str">
        <f>CONCATENATE("(", SourceData!C1, " of each year)")</f>
        <v>(February of each year)</v>
      </c>
    </row>
    <row r="5" spans="1:5" ht="30" x14ac:dyDescent="0.25">
      <c r="A5" s="7" t="str">
        <f>SourceData!B70</f>
        <v>Year</v>
      </c>
      <c r="B5" s="3" t="str">
        <f>CONCATENATE(SourceData!C70, " Airlines")</f>
        <v>Network Airlines</v>
      </c>
      <c r="C5" s="3" t="str">
        <f>CONCATENATE(SourceData!D70, " Airlines")</f>
        <v>Low-cost Airlines</v>
      </c>
      <c r="D5" s="3" t="str">
        <f>CONCATENATE(SourceData!E70, " Airlines")</f>
        <v>Regional Airlines</v>
      </c>
      <c r="E5" s="3" t="str">
        <f>CONCATENATE(SourceData!F70, " Airlines")</f>
        <v>Other Airlines</v>
      </c>
    </row>
    <row r="6" spans="1:5" x14ac:dyDescent="0.25">
      <c r="A6" s="5">
        <v>2006</v>
      </c>
      <c r="B6" s="11">
        <v>66.599999999999994</v>
      </c>
      <c r="C6" s="11">
        <v>17</v>
      </c>
      <c r="D6" s="11">
        <v>14.3</v>
      </c>
      <c r="E6" s="11">
        <v>2.1</v>
      </c>
    </row>
    <row r="7" spans="1:5" x14ac:dyDescent="0.25">
      <c r="A7" s="5">
        <v>2012</v>
      </c>
      <c r="B7" s="11">
        <v>67.099999999999994</v>
      </c>
      <c r="C7" s="11">
        <v>17.899999999999999</v>
      </c>
      <c r="D7" s="11">
        <v>13.6</v>
      </c>
      <c r="E7" s="11">
        <v>1.3</v>
      </c>
    </row>
    <row r="8" spans="1:5" x14ac:dyDescent="0.25">
      <c r="A8" s="5">
        <v>2016</v>
      </c>
      <c r="B8" s="11">
        <v>66.099999999999994</v>
      </c>
      <c r="C8" s="11">
        <v>19.7</v>
      </c>
      <c r="D8" s="11">
        <v>12.5</v>
      </c>
      <c r="E8" s="11">
        <v>1.7</v>
      </c>
    </row>
    <row r="9" spans="1:5" x14ac:dyDescent="0.25">
      <c r="A9" s="5">
        <v>2017</v>
      </c>
      <c r="B9" s="11">
        <v>65</v>
      </c>
      <c r="C9" s="11">
        <v>20.7</v>
      </c>
      <c r="D9" s="11">
        <v>12.5</v>
      </c>
      <c r="E9" s="11">
        <v>1.8</v>
      </c>
    </row>
    <row r="10" spans="1:5" x14ac:dyDescent="0.25">
      <c r="A10" s="5">
        <f>SourceData!B75</f>
        <v>0</v>
      </c>
      <c r="B10" s="11">
        <f>SourceData!C75</f>
        <v>0</v>
      </c>
      <c r="C10" s="11">
        <f>SourceData!D75</f>
        <v>0</v>
      </c>
      <c r="D10" s="11">
        <f>SourceData!E75</f>
        <v>0</v>
      </c>
      <c r="E10" s="11">
        <f>SourceData!F75</f>
        <v>0</v>
      </c>
    </row>
    <row r="11" spans="1:5" x14ac:dyDescent="0.25">
      <c r="A11" s="5">
        <f>SourceData!B76</f>
        <v>0</v>
      </c>
      <c r="B11" s="11">
        <f>SourceData!C76</f>
        <v>0</v>
      </c>
      <c r="C11" s="11">
        <f>SourceData!D76</f>
        <v>0</v>
      </c>
      <c r="D11" s="11">
        <f>SourceData!E76</f>
        <v>0</v>
      </c>
      <c r="E11" s="11">
        <f>SourceData!F76</f>
        <v>0</v>
      </c>
    </row>
    <row r="12" spans="1:5" x14ac:dyDescent="0.25">
      <c r="A12" s="5">
        <f>SourceData!B77</f>
        <v>0</v>
      </c>
      <c r="B12" s="11">
        <f>SourceData!C77</f>
        <v>0</v>
      </c>
      <c r="C12" s="11">
        <f>SourceData!D77</f>
        <v>0</v>
      </c>
      <c r="D12" s="11">
        <f>SourceData!E77</f>
        <v>0</v>
      </c>
      <c r="E12" s="11">
        <f>SourceData!F77</f>
        <v>0</v>
      </c>
    </row>
    <row r="13" spans="1:5" x14ac:dyDescent="0.25">
      <c r="A13" s="5">
        <f>SourceData!B78</f>
        <v>0</v>
      </c>
      <c r="B13" s="11">
        <f>SourceData!C78</f>
        <v>0</v>
      </c>
      <c r="C13" s="11">
        <f>SourceData!D78</f>
        <v>0</v>
      </c>
      <c r="D13" s="11">
        <f>SourceData!E78</f>
        <v>0</v>
      </c>
      <c r="E13" s="11">
        <f>SourceData!F78</f>
        <v>0</v>
      </c>
    </row>
    <row r="14" spans="1:5" x14ac:dyDescent="0.25">
      <c r="A14" s="5">
        <f>SourceData!B79</f>
        <v>0</v>
      </c>
      <c r="B14" s="11">
        <f>SourceData!C79</f>
        <v>0</v>
      </c>
      <c r="C14" s="11">
        <f>SourceData!D79</f>
        <v>0</v>
      </c>
      <c r="D14" s="11">
        <f>SourceData!E79</f>
        <v>0</v>
      </c>
      <c r="E14" s="11">
        <f>SourceData!F79</f>
        <v>0</v>
      </c>
    </row>
    <row r="15" spans="1:5" x14ac:dyDescent="0.25">
      <c r="A15" s="5">
        <f>SourceData!B80</f>
        <v>0</v>
      </c>
      <c r="B15" s="11">
        <f>SourceData!C80</f>
        <v>0</v>
      </c>
      <c r="C15" s="11">
        <f>SourceData!D80</f>
        <v>0</v>
      </c>
      <c r="D15" s="11">
        <f>SourceData!E80</f>
        <v>0</v>
      </c>
      <c r="E15" s="11">
        <f>SourceData!F80</f>
        <v>0</v>
      </c>
    </row>
    <row r="16" spans="1:5" x14ac:dyDescent="0.25">
      <c r="A16" s="5">
        <f>SourceData!B81</f>
        <v>0</v>
      </c>
      <c r="B16" s="11">
        <f>SourceData!C81</f>
        <v>0</v>
      </c>
      <c r="C16" s="11">
        <f>SourceData!D81</f>
        <v>0</v>
      </c>
      <c r="D16" s="11">
        <f>SourceData!E81</f>
        <v>0</v>
      </c>
      <c r="E16" s="11">
        <f>SourceData!F81</f>
        <v>0</v>
      </c>
    </row>
    <row r="18" spans="1:8" ht="15" customHeight="1" x14ac:dyDescent="0.25">
      <c r="A18" s="166" t="s">
        <v>71</v>
      </c>
      <c r="B18" s="166"/>
      <c r="C18" s="166"/>
      <c r="D18" s="166"/>
      <c r="E18" s="166"/>
      <c r="F18" s="166"/>
      <c r="G18" s="166"/>
      <c r="H18" s="166"/>
    </row>
    <row r="19" spans="1:8" ht="26.25" customHeight="1" x14ac:dyDescent="0.25">
      <c r="A19" s="166" t="s">
        <v>72</v>
      </c>
      <c r="B19" s="166"/>
      <c r="C19" s="166"/>
      <c r="D19" s="166"/>
      <c r="E19" s="166"/>
      <c r="F19" s="166"/>
      <c r="G19" s="166"/>
      <c r="H19" s="166"/>
    </row>
    <row r="20" spans="1:8" ht="15" customHeight="1" x14ac:dyDescent="0.25">
      <c r="A20" s="166" t="s">
        <v>87</v>
      </c>
      <c r="B20" s="166"/>
      <c r="C20" s="166"/>
      <c r="D20" s="166"/>
      <c r="E20" s="166"/>
      <c r="F20" s="166"/>
      <c r="G20" s="166"/>
      <c r="H20" s="166"/>
    </row>
  </sheetData>
  <mergeCells count="4">
    <mergeCell ref="A1:E1"/>
    <mergeCell ref="A18:H18"/>
    <mergeCell ref="A19:H19"/>
    <mergeCell ref="A20:H2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8</vt:i4>
      </vt:variant>
    </vt:vector>
  </HeadingPairs>
  <TitlesOfParts>
    <vt:vector size="27" baseType="lpstr">
      <vt:lpstr>SourceData</vt:lpstr>
      <vt:lpstr>Text</vt:lpstr>
      <vt:lpstr>Table1</vt:lpstr>
      <vt:lpstr>Table1a</vt:lpstr>
      <vt:lpstr>Table2</vt:lpstr>
      <vt:lpstr>Table3</vt:lpstr>
      <vt:lpstr>Table4</vt:lpstr>
      <vt:lpstr>Table5</vt:lpstr>
      <vt:lpstr>Table5(old)</vt:lpstr>
      <vt:lpstr>Table6</vt:lpstr>
      <vt:lpstr>Table7</vt:lpstr>
      <vt:lpstr>Table8</vt:lpstr>
      <vt:lpstr>Table9</vt:lpstr>
      <vt:lpstr>Table10</vt:lpstr>
      <vt:lpstr>Table11</vt:lpstr>
      <vt:lpstr>Table12</vt:lpstr>
      <vt:lpstr>Table13</vt:lpstr>
      <vt:lpstr>Table14</vt:lpstr>
      <vt:lpstr>Table15</vt:lpstr>
      <vt:lpstr>Table11!Print_Area</vt:lpstr>
      <vt:lpstr>Table12!Print_Area</vt:lpstr>
      <vt:lpstr>Table14!Print_Area</vt:lpstr>
      <vt:lpstr>Table15!Print_Area</vt:lpstr>
      <vt:lpstr>Table3!Print_Area</vt:lpstr>
      <vt:lpstr>Table4!Print_Area</vt:lpstr>
      <vt:lpstr>Table8!Print_Area</vt:lpstr>
      <vt:lpstr>Table9!Print_Area</vt:lpstr>
    </vt:vector>
  </TitlesOfParts>
  <Company>DOT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Test</cp:lastModifiedBy>
  <cp:lastPrinted>2017-03-10T17:59:32Z</cp:lastPrinted>
  <dcterms:created xsi:type="dcterms:W3CDTF">2016-08-10T16:03:36Z</dcterms:created>
  <dcterms:modified xsi:type="dcterms:W3CDTF">2017-04-20T19:17:47Z</dcterms:modified>
</cp:coreProperties>
</file>